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4E3164BA-651B-4AAB-AFE8-4283E1C7D2B8}" xr6:coauthVersionLast="47" xr6:coauthVersionMax="47" xr10:uidLastSave="{00000000-0000-0000-0000-000000000000}"/>
  <bookViews>
    <workbookView xWindow="-120" yWindow="-120" windowWidth="20730" windowHeight="11760" tabRatio="803" activeTab="1" xr2:uid="{00000000-000D-0000-FFFF-FFFF00000000}"/>
  </bookViews>
  <sheets>
    <sheet name="【全体】 (R8)" sheetId="48" r:id="rId1"/>
    <sheet name="警備人件費 (R8) " sheetId="49" r:id="rId2"/>
  </sheets>
  <externalReferences>
    <externalReference r:id="rId3"/>
  </externalReferences>
  <definedNames>
    <definedName name="_xlnm._FilterDatabase" localSheetId="0" hidden="1">'【全体】 (R8)'!$A$2:$H$2</definedName>
    <definedName name="_xlnm._FilterDatabase" localSheetId="1" hidden="1">'警備人件費 (R8) '!$A$4:$S$280</definedName>
    <definedName name="keiyaku">[1]契約!$B$1:$AV$5</definedName>
    <definedName name="_xlnm.Print_Area" localSheetId="0">'【全体】 (R8)'!$A$1:$H$23</definedName>
    <definedName name="_xlnm.Print_Area" localSheetId="1">'警備人件費 (R8) '!$A$1:$S$301</definedName>
    <definedName name="Print_Area_MI" localSheetId="0">#REF!</definedName>
    <definedName name="Print_Area_MI" localSheetId="1">#REF!</definedName>
    <definedName name="_xlnm.Print_Titles" localSheetId="1">'警備人件費 (R8) '!$2:$3</definedName>
    <definedName name="Print_Titles_MI" localSheetId="0">#REF!</definedName>
    <definedName name="Print_Titles_MI" localSheetId="1">#REF!</definedName>
    <definedName name="あ" localSheetId="0">#REF!</definedName>
    <definedName name="あ"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9" i="49" l="1"/>
  <c r="S270" i="49"/>
  <c r="S269" i="49"/>
  <c r="S268" i="49"/>
  <c r="S267" i="49"/>
  <c r="S266" i="49"/>
  <c r="S265" i="49"/>
  <c r="S264" i="49"/>
  <c r="S263" i="49"/>
  <c r="S262" i="49"/>
  <c r="S261" i="49"/>
  <c r="S260" i="49"/>
  <c r="I258" i="49"/>
  <c r="H258" i="49"/>
  <c r="G258" i="49"/>
  <c r="M257" i="49"/>
  <c r="L257" i="49"/>
  <c r="O257" i="49" s="1"/>
  <c r="K257" i="49"/>
  <c r="J257" i="49" s="1"/>
  <c r="F257" i="49"/>
  <c r="C257" i="49"/>
  <c r="N256" i="49"/>
  <c r="S256" i="49" s="1"/>
  <c r="L256" i="49"/>
  <c r="O256" i="49" s="1"/>
  <c r="K256" i="49"/>
  <c r="J256" i="49" s="1"/>
  <c r="F256" i="49"/>
  <c r="C256" i="49"/>
  <c r="O255" i="49"/>
  <c r="L255" i="49"/>
  <c r="M255" i="49" s="1"/>
  <c r="K255" i="49"/>
  <c r="J255" i="49" s="1"/>
  <c r="F255" i="49"/>
  <c r="C255" i="49"/>
  <c r="N254" i="49"/>
  <c r="M254" i="49"/>
  <c r="L254" i="49"/>
  <c r="J254" i="49" s="1"/>
  <c r="K254" i="49"/>
  <c r="F254" i="49"/>
  <c r="C254" i="49"/>
  <c r="O253" i="49"/>
  <c r="N253" i="49"/>
  <c r="S253" i="49" s="1"/>
  <c r="M253" i="49"/>
  <c r="L253" i="49"/>
  <c r="J253" i="49" s="1"/>
  <c r="F253" i="49"/>
  <c r="C253" i="49"/>
  <c r="O252" i="49"/>
  <c r="N252" i="49"/>
  <c r="S252" i="49" s="1"/>
  <c r="L252" i="49"/>
  <c r="K252" i="49"/>
  <c r="J252" i="49" s="1"/>
  <c r="F252" i="49"/>
  <c r="M252" i="49" s="1"/>
  <c r="C252" i="49"/>
  <c r="I250" i="49"/>
  <c r="H250" i="49"/>
  <c r="G250" i="49"/>
  <c r="O249" i="49"/>
  <c r="N249" i="49"/>
  <c r="S249" i="49" s="1"/>
  <c r="L249" i="49"/>
  <c r="M249" i="49" s="1"/>
  <c r="F249" i="49"/>
  <c r="C249" i="49"/>
  <c r="N248" i="49"/>
  <c r="L248" i="49"/>
  <c r="O248" i="49" s="1"/>
  <c r="F248" i="49"/>
  <c r="C248" i="49"/>
  <c r="N247" i="49"/>
  <c r="S247" i="49" s="1"/>
  <c r="L247" i="49"/>
  <c r="O247" i="49" s="1"/>
  <c r="F247" i="49"/>
  <c r="C247" i="49"/>
  <c r="N246" i="49"/>
  <c r="L246" i="49"/>
  <c r="O246" i="49" s="1"/>
  <c r="F246" i="49"/>
  <c r="C246" i="49"/>
  <c r="N245" i="49"/>
  <c r="L245" i="49"/>
  <c r="F245" i="49"/>
  <c r="C245" i="49"/>
  <c r="N244" i="49"/>
  <c r="L244" i="49"/>
  <c r="F244" i="49"/>
  <c r="C244" i="49"/>
  <c r="N243" i="49"/>
  <c r="L243" i="49"/>
  <c r="F243" i="49"/>
  <c r="C243" i="49"/>
  <c r="N242" i="49"/>
  <c r="L242" i="49"/>
  <c r="F242" i="49"/>
  <c r="C242" i="49"/>
  <c r="N241" i="49"/>
  <c r="L241" i="49"/>
  <c r="F241" i="49"/>
  <c r="C241" i="49"/>
  <c r="N240" i="49"/>
  <c r="L240" i="49"/>
  <c r="F240" i="49"/>
  <c r="C240" i="49"/>
  <c r="N239" i="49"/>
  <c r="L239" i="49"/>
  <c r="O239" i="49" s="1"/>
  <c r="K239" i="49"/>
  <c r="F239" i="49"/>
  <c r="C239" i="49"/>
  <c r="O238" i="49"/>
  <c r="M238" i="49"/>
  <c r="L238" i="49"/>
  <c r="K238" i="49"/>
  <c r="N238" i="49" s="1"/>
  <c r="J238" i="49"/>
  <c r="F238" i="49"/>
  <c r="C238" i="49"/>
  <c r="N237" i="49"/>
  <c r="S237" i="49" s="1"/>
  <c r="L237" i="49"/>
  <c r="O237" i="49" s="1"/>
  <c r="K237" i="49"/>
  <c r="F237" i="49"/>
  <c r="C237" i="49"/>
  <c r="N236" i="49"/>
  <c r="L236" i="49"/>
  <c r="F236" i="49"/>
  <c r="C236" i="49"/>
  <c r="N235" i="49"/>
  <c r="L235" i="49"/>
  <c r="F235" i="49"/>
  <c r="C235" i="49"/>
  <c r="O234" i="49"/>
  <c r="N234" i="49"/>
  <c r="S234" i="49" s="1"/>
  <c r="L234" i="49"/>
  <c r="F234" i="49"/>
  <c r="C234" i="49"/>
  <c r="O233" i="49"/>
  <c r="N233" i="49"/>
  <c r="L233" i="49"/>
  <c r="F233" i="49"/>
  <c r="C233" i="49"/>
  <c r="O232" i="49"/>
  <c r="N232" i="49"/>
  <c r="L232" i="49"/>
  <c r="F232" i="49"/>
  <c r="C232" i="49"/>
  <c r="N231" i="49"/>
  <c r="L231" i="49"/>
  <c r="F231" i="49"/>
  <c r="C231" i="49"/>
  <c r="O230" i="49"/>
  <c r="N230" i="49"/>
  <c r="S230" i="49" s="1"/>
  <c r="L230" i="49"/>
  <c r="F230" i="49"/>
  <c r="C230" i="49"/>
  <c r="O229" i="49"/>
  <c r="N229" i="49"/>
  <c r="L229" i="49"/>
  <c r="K229" i="49"/>
  <c r="F229" i="49"/>
  <c r="C229" i="49"/>
  <c r="S228" i="49"/>
  <c r="O228" i="49"/>
  <c r="N228" i="49"/>
  <c r="M228" i="49"/>
  <c r="L228" i="49"/>
  <c r="K228" i="49"/>
  <c r="J228" i="49"/>
  <c r="F228" i="49"/>
  <c r="C228" i="49"/>
  <c r="N227" i="49"/>
  <c r="S227" i="49" s="1"/>
  <c r="L227" i="49"/>
  <c r="O227" i="49" s="1"/>
  <c r="J227" i="49"/>
  <c r="F227" i="49"/>
  <c r="C227" i="49"/>
  <c r="N226" i="49"/>
  <c r="S226" i="49" s="1"/>
  <c r="L226" i="49"/>
  <c r="O226" i="49" s="1"/>
  <c r="K226" i="49"/>
  <c r="F226" i="49"/>
  <c r="C226" i="49"/>
  <c r="O225" i="49"/>
  <c r="L225" i="49"/>
  <c r="M225" i="49" s="1"/>
  <c r="K225" i="49"/>
  <c r="N225" i="49" s="1"/>
  <c r="S225" i="49" s="1"/>
  <c r="F225" i="49"/>
  <c r="C225" i="49"/>
  <c r="L224" i="49"/>
  <c r="O224" i="49" s="1"/>
  <c r="K224" i="49"/>
  <c r="J224" i="49" s="1"/>
  <c r="F224" i="49"/>
  <c r="C224" i="49"/>
  <c r="O223" i="49"/>
  <c r="N223" i="49"/>
  <c r="L223" i="49"/>
  <c r="F223" i="49"/>
  <c r="C223" i="49"/>
  <c r="O222" i="49"/>
  <c r="N222" i="49"/>
  <c r="L222" i="49"/>
  <c r="K222" i="49"/>
  <c r="M222" i="49" s="1"/>
  <c r="F222" i="49"/>
  <c r="C222" i="49"/>
  <c r="O221" i="49"/>
  <c r="S221" i="49" s="1"/>
  <c r="N221" i="49"/>
  <c r="L221" i="49"/>
  <c r="J221" i="49" s="1"/>
  <c r="F221" i="49"/>
  <c r="M221" i="49" s="1"/>
  <c r="C221" i="49"/>
  <c r="S220" i="49"/>
  <c r="O220" i="49"/>
  <c r="N220" i="49"/>
  <c r="M220" i="49"/>
  <c r="L220" i="49"/>
  <c r="J220" i="49" s="1"/>
  <c r="F220" i="49"/>
  <c r="C220" i="49"/>
  <c r="L219" i="49"/>
  <c r="M219" i="49" s="1"/>
  <c r="K219" i="49"/>
  <c r="N219" i="49" s="1"/>
  <c r="F219" i="49"/>
  <c r="C219" i="49"/>
  <c r="S218" i="49"/>
  <c r="L218" i="49"/>
  <c r="O218" i="49" s="1"/>
  <c r="K218" i="49"/>
  <c r="N218" i="49" s="1"/>
  <c r="F218" i="49"/>
  <c r="C218" i="49"/>
  <c r="O217" i="49"/>
  <c r="N217" i="49"/>
  <c r="M217" i="49"/>
  <c r="L217" i="49"/>
  <c r="K217" i="49"/>
  <c r="J217" i="49"/>
  <c r="F217" i="49"/>
  <c r="C217" i="49"/>
  <c r="I215" i="49"/>
  <c r="N214" i="49"/>
  <c r="L214" i="49"/>
  <c r="M214" i="49" s="1"/>
  <c r="F214" i="49"/>
  <c r="C214" i="49"/>
  <c r="O213" i="49"/>
  <c r="N213" i="49"/>
  <c r="L213" i="49"/>
  <c r="J213" i="49" s="1"/>
  <c r="F213" i="49"/>
  <c r="C213" i="49"/>
  <c r="N212" i="49"/>
  <c r="L212" i="49"/>
  <c r="J212" i="49" s="1"/>
  <c r="F212" i="49"/>
  <c r="C212" i="49"/>
  <c r="O211" i="49"/>
  <c r="N211" i="49"/>
  <c r="S211" i="49" s="1"/>
  <c r="L211" i="49"/>
  <c r="J211" i="49" s="1"/>
  <c r="F211" i="49"/>
  <c r="M211" i="49" s="1"/>
  <c r="C211" i="49"/>
  <c r="N210" i="49"/>
  <c r="M210" i="49"/>
  <c r="L210" i="49"/>
  <c r="F210" i="49"/>
  <c r="C210" i="49"/>
  <c r="O209" i="49"/>
  <c r="N209" i="49"/>
  <c r="S209" i="49" s="1"/>
  <c r="L209" i="49"/>
  <c r="J209" i="49" s="1"/>
  <c r="F209" i="49"/>
  <c r="C209" i="49"/>
  <c r="N208" i="49"/>
  <c r="L208" i="49"/>
  <c r="J208" i="49" s="1"/>
  <c r="F208" i="49"/>
  <c r="C208" i="49"/>
  <c r="O207" i="49"/>
  <c r="N207" i="49"/>
  <c r="S207" i="49" s="1"/>
  <c r="L207" i="49"/>
  <c r="J207" i="49" s="1"/>
  <c r="F207" i="49"/>
  <c r="C207" i="49"/>
  <c r="N206" i="49"/>
  <c r="L206" i="49"/>
  <c r="M206" i="49" s="1"/>
  <c r="F206" i="49"/>
  <c r="C206" i="49"/>
  <c r="O205" i="49"/>
  <c r="N205" i="49"/>
  <c r="S205" i="49" s="1"/>
  <c r="L205" i="49"/>
  <c r="J205" i="49" s="1"/>
  <c r="F205" i="49"/>
  <c r="C205" i="49"/>
  <c r="N204" i="49"/>
  <c r="L204" i="49"/>
  <c r="J204" i="49" s="1"/>
  <c r="H204" i="49"/>
  <c r="G204" i="49"/>
  <c r="F204" i="49"/>
  <c r="C204" i="49"/>
  <c r="N203" i="49"/>
  <c r="L203" i="49"/>
  <c r="F203" i="49"/>
  <c r="C203" i="49"/>
  <c r="N202" i="49"/>
  <c r="L202" i="49"/>
  <c r="M202" i="49" s="1"/>
  <c r="J202" i="49"/>
  <c r="F202" i="49"/>
  <c r="C202" i="49"/>
  <c r="S201" i="49"/>
  <c r="O201" i="49"/>
  <c r="N201" i="49"/>
  <c r="L201" i="49"/>
  <c r="M201" i="49" s="1"/>
  <c r="J201" i="49"/>
  <c r="F201" i="49"/>
  <c r="C201" i="49"/>
  <c r="O200" i="49"/>
  <c r="N200" i="49"/>
  <c r="L200" i="49"/>
  <c r="M200" i="49" s="1"/>
  <c r="J200" i="49"/>
  <c r="F200" i="49"/>
  <c r="C200" i="49"/>
  <c r="N199" i="49"/>
  <c r="L199" i="49"/>
  <c r="F199" i="49"/>
  <c r="C199" i="49"/>
  <c r="N198" i="49"/>
  <c r="L198" i="49"/>
  <c r="J198" i="49"/>
  <c r="F198" i="49"/>
  <c r="C198" i="49"/>
  <c r="O197" i="49"/>
  <c r="S197" i="49" s="1"/>
  <c r="N197" i="49"/>
  <c r="L197" i="49"/>
  <c r="M197" i="49" s="1"/>
  <c r="J197" i="49"/>
  <c r="F197" i="49"/>
  <c r="C197" i="49"/>
  <c r="O196" i="49"/>
  <c r="N196" i="49"/>
  <c r="S196" i="49" s="1"/>
  <c r="L196" i="49"/>
  <c r="M196" i="49" s="1"/>
  <c r="J196" i="49"/>
  <c r="F196" i="49"/>
  <c r="C196" i="49"/>
  <c r="N195" i="49"/>
  <c r="L195" i="49"/>
  <c r="F195" i="49"/>
  <c r="C195" i="49"/>
  <c r="N194" i="49"/>
  <c r="L194" i="49"/>
  <c r="J194" i="49" s="1"/>
  <c r="F194" i="49"/>
  <c r="C194" i="49"/>
  <c r="N193" i="49"/>
  <c r="L193" i="49"/>
  <c r="M193" i="49" s="1"/>
  <c r="J193" i="49"/>
  <c r="F193" i="49"/>
  <c r="C193" i="49"/>
  <c r="O192" i="49"/>
  <c r="N192" i="49"/>
  <c r="L192" i="49"/>
  <c r="M192" i="49" s="1"/>
  <c r="J192" i="49"/>
  <c r="F192" i="49"/>
  <c r="C192" i="49"/>
  <c r="N191" i="49"/>
  <c r="L191" i="49"/>
  <c r="J191" i="49"/>
  <c r="F191" i="49"/>
  <c r="C191" i="49"/>
  <c r="N190" i="49"/>
  <c r="L190" i="49"/>
  <c r="J190" i="49" s="1"/>
  <c r="F190" i="49"/>
  <c r="C190" i="49"/>
  <c r="S189" i="49"/>
  <c r="O189" i="49"/>
  <c r="N189" i="49"/>
  <c r="L189" i="49"/>
  <c r="J189" i="49"/>
  <c r="H189" i="49"/>
  <c r="G189" i="49"/>
  <c r="F189" i="49"/>
  <c r="C189" i="49"/>
  <c r="N188" i="49"/>
  <c r="L188" i="49"/>
  <c r="O188" i="49" s="1"/>
  <c r="S188" i="49" s="1"/>
  <c r="J188" i="49"/>
  <c r="F188" i="49"/>
  <c r="M188" i="49" s="1"/>
  <c r="C188" i="49"/>
  <c r="N187" i="49"/>
  <c r="L187" i="49"/>
  <c r="J187" i="49" s="1"/>
  <c r="F187" i="49"/>
  <c r="C187" i="49"/>
  <c r="N186" i="49"/>
  <c r="S186" i="49" s="1"/>
  <c r="M186" i="49"/>
  <c r="L186" i="49"/>
  <c r="O186" i="49" s="1"/>
  <c r="J186" i="49"/>
  <c r="F186" i="49"/>
  <c r="C186" i="49"/>
  <c r="N185" i="49"/>
  <c r="L185" i="49"/>
  <c r="F185" i="49"/>
  <c r="C185" i="49"/>
  <c r="N184" i="49"/>
  <c r="S184" i="49" s="1"/>
  <c r="L184" i="49"/>
  <c r="O184" i="49" s="1"/>
  <c r="J184" i="49"/>
  <c r="F184" i="49"/>
  <c r="C184" i="49"/>
  <c r="S183" i="49"/>
  <c r="N183" i="49"/>
  <c r="L183" i="49"/>
  <c r="O183" i="49" s="1"/>
  <c r="J183" i="49"/>
  <c r="F183" i="49"/>
  <c r="M183" i="49" s="1"/>
  <c r="C183" i="49"/>
  <c r="N182" i="49"/>
  <c r="S182" i="49" s="1"/>
  <c r="L182" i="49"/>
  <c r="O182" i="49" s="1"/>
  <c r="F182" i="49"/>
  <c r="C182" i="49"/>
  <c r="N181" i="49"/>
  <c r="S181" i="49" s="1"/>
  <c r="L181" i="49"/>
  <c r="O181" i="49" s="1"/>
  <c r="F181" i="49"/>
  <c r="C181" i="49"/>
  <c r="S180" i="49"/>
  <c r="N180" i="49"/>
  <c r="M180" i="49"/>
  <c r="L180" i="49"/>
  <c r="O180" i="49" s="1"/>
  <c r="J180" i="49"/>
  <c r="F180" i="49"/>
  <c r="C180" i="49"/>
  <c r="N179" i="49"/>
  <c r="L179" i="49"/>
  <c r="J179" i="49" s="1"/>
  <c r="F179" i="49"/>
  <c r="C179" i="49"/>
  <c r="N178" i="49"/>
  <c r="S178" i="49" s="1"/>
  <c r="L178" i="49"/>
  <c r="O178" i="49" s="1"/>
  <c r="J178" i="49"/>
  <c r="F178" i="49"/>
  <c r="M178" i="49" s="1"/>
  <c r="C178" i="49"/>
  <c r="N177" i="49"/>
  <c r="M177" i="49"/>
  <c r="L177" i="49"/>
  <c r="F177" i="49"/>
  <c r="C177" i="49"/>
  <c r="S176" i="49"/>
  <c r="N176" i="49"/>
  <c r="M176" i="49"/>
  <c r="L176" i="49"/>
  <c r="O176" i="49" s="1"/>
  <c r="J176" i="49"/>
  <c r="F176" i="49"/>
  <c r="C176" i="49"/>
  <c r="N175" i="49"/>
  <c r="S175" i="49" s="1"/>
  <c r="L175" i="49"/>
  <c r="O175" i="49" s="1"/>
  <c r="F175" i="49"/>
  <c r="C175" i="49"/>
  <c r="N174" i="49"/>
  <c r="S174" i="49" s="1"/>
  <c r="M174" i="49"/>
  <c r="L174" i="49"/>
  <c r="O174" i="49" s="1"/>
  <c r="J174" i="49"/>
  <c r="F174" i="49"/>
  <c r="C174" i="49"/>
  <c r="N173" i="49"/>
  <c r="L173" i="49"/>
  <c r="J173" i="49"/>
  <c r="F173" i="49"/>
  <c r="C173" i="49"/>
  <c r="N172" i="49"/>
  <c r="L172" i="49"/>
  <c r="O172" i="49" s="1"/>
  <c r="S172" i="49" s="1"/>
  <c r="J172" i="49"/>
  <c r="F172" i="49"/>
  <c r="C172" i="49"/>
  <c r="N171" i="49"/>
  <c r="L171" i="49"/>
  <c r="J171" i="49" s="1"/>
  <c r="F171" i="49"/>
  <c r="C171" i="49"/>
  <c r="S170" i="49"/>
  <c r="N170" i="49"/>
  <c r="M170" i="49"/>
  <c r="L170" i="49"/>
  <c r="O170" i="49" s="1"/>
  <c r="J170" i="49"/>
  <c r="F170" i="49"/>
  <c r="C170" i="49"/>
  <c r="N169" i="49"/>
  <c r="L169" i="49"/>
  <c r="M169" i="49" s="1"/>
  <c r="F169" i="49"/>
  <c r="C169" i="49"/>
  <c r="N168" i="49"/>
  <c r="M168" i="49"/>
  <c r="L168" i="49"/>
  <c r="F168" i="49"/>
  <c r="C168" i="49"/>
  <c r="N167" i="49"/>
  <c r="L167" i="49"/>
  <c r="J167" i="49" s="1"/>
  <c r="F167" i="49"/>
  <c r="C167" i="49"/>
  <c r="N166" i="49"/>
  <c r="S166" i="49" s="1"/>
  <c r="L166" i="49"/>
  <c r="O166" i="49" s="1"/>
  <c r="J166" i="49"/>
  <c r="F166" i="49"/>
  <c r="C166" i="49"/>
  <c r="N165" i="49"/>
  <c r="L165" i="49"/>
  <c r="O165" i="49" s="1"/>
  <c r="F165" i="49"/>
  <c r="C165" i="49"/>
  <c r="S164" i="49"/>
  <c r="N164" i="49"/>
  <c r="M164" i="49"/>
  <c r="L164" i="49"/>
  <c r="O164" i="49" s="1"/>
  <c r="J164" i="49"/>
  <c r="F164" i="49"/>
  <c r="C164" i="49"/>
  <c r="N163" i="49"/>
  <c r="L163" i="49"/>
  <c r="J163" i="49"/>
  <c r="F163" i="49"/>
  <c r="C163" i="49"/>
  <c r="N162" i="49"/>
  <c r="L162" i="49"/>
  <c r="F162" i="49"/>
  <c r="C162" i="49"/>
  <c r="N161" i="49"/>
  <c r="L161" i="49"/>
  <c r="F161" i="49"/>
  <c r="C161" i="49"/>
  <c r="O160" i="49"/>
  <c r="S160" i="49" s="1"/>
  <c r="N160" i="49"/>
  <c r="L160" i="49"/>
  <c r="J160" i="49"/>
  <c r="F160" i="49"/>
  <c r="C160" i="49"/>
  <c r="O159" i="49"/>
  <c r="N159" i="49"/>
  <c r="S159" i="49" s="1"/>
  <c r="L159" i="49"/>
  <c r="J159" i="49"/>
  <c r="F159" i="49"/>
  <c r="C159" i="49"/>
  <c r="N158" i="49"/>
  <c r="L158" i="49"/>
  <c r="M158" i="49" s="1"/>
  <c r="F158" i="49"/>
  <c r="C158" i="49"/>
  <c r="N157" i="49"/>
  <c r="L157" i="49"/>
  <c r="M157" i="49" s="1"/>
  <c r="J157" i="49"/>
  <c r="F157" i="49"/>
  <c r="C157" i="49"/>
  <c r="O156" i="49"/>
  <c r="S156" i="49" s="1"/>
  <c r="N156" i="49"/>
  <c r="L156" i="49"/>
  <c r="J156" i="49" s="1"/>
  <c r="F156" i="49"/>
  <c r="C156" i="49"/>
  <c r="O155" i="49"/>
  <c r="N155" i="49"/>
  <c r="L155" i="49"/>
  <c r="J155" i="49"/>
  <c r="F155" i="49"/>
  <c r="C155" i="49"/>
  <c r="N154" i="49"/>
  <c r="L154" i="49"/>
  <c r="F154" i="49"/>
  <c r="C154" i="49"/>
  <c r="N153" i="49"/>
  <c r="L153" i="49"/>
  <c r="J153" i="49"/>
  <c r="F153" i="49"/>
  <c r="C153" i="49"/>
  <c r="O152" i="49"/>
  <c r="S152" i="49" s="1"/>
  <c r="N152" i="49"/>
  <c r="L152" i="49"/>
  <c r="J152" i="49"/>
  <c r="F152" i="49"/>
  <c r="C152" i="49"/>
  <c r="O151" i="49"/>
  <c r="N151" i="49"/>
  <c r="S151" i="49" s="1"/>
  <c r="L151" i="49"/>
  <c r="J151" i="49"/>
  <c r="F151" i="49"/>
  <c r="C151" i="49"/>
  <c r="N150" i="49"/>
  <c r="L150" i="49"/>
  <c r="M150" i="49" s="1"/>
  <c r="F150" i="49"/>
  <c r="C150" i="49"/>
  <c r="N149" i="49"/>
  <c r="L149" i="49"/>
  <c r="M149" i="49" s="1"/>
  <c r="J149" i="49"/>
  <c r="F149" i="49"/>
  <c r="C149" i="49"/>
  <c r="O148" i="49"/>
  <c r="S148" i="49" s="1"/>
  <c r="N148" i="49"/>
  <c r="L148" i="49"/>
  <c r="J148" i="49" s="1"/>
  <c r="F148" i="49"/>
  <c r="C148" i="49"/>
  <c r="O147" i="49"/>
  <c r="N147" i="49"/>
  <c r="S147" i="49" s="1"/>
  <c r="L147" i="49"/>
  <c r="J147" i="49"/>
  <c r="F147" i="49"/>
  <c r="C147" i="49"/>
  <c r="N146" i="49"/>
  <c r="L146" i="49"/>
  <c r="F146" i="49"/>
  <c r="C146" i="49"/>
  <c r="N145" i="49"/>
  <c r="L145" i="49"/>
  <c r="J145" i="49"/>
  <c r="F145" i="49"/>
  <c r="C145" i="49"/>
  <c r="O144" i="49"/>
  <c r="S144" i="49" s="1"/>
  <c r="N144" i="49"/>
  <c r="L144" i="49"/>
  <c r="J144" i="49"/>
  <c r="F144" i="49"/>
  <c r="C144" i="49"/>
  <c r="O143" i="49"/>
  <c r="N143" i="49"/>
  <c r="S143" i="49" s="1"/>
  <c r="L143" i="49"/>
  <c r="J143" i="49"/>
  <c r="F143" i="49"/>
  <c r="C143" i="49"/>
  <c r="N142" i="49"/>
  <c r="L142" i="49"/>
  <c r="M142" i="49" s="1"/>
  <c r="F142" i="49"/>
  <c r="C142" i="49"/>
  <c r="N141" i="49"/>
  <c r="L141" i="49"/>
  <c r="M141" i="49" s="1"/>
  <c r="J141" i="49"/>
  <c r="F141" i="49"/>
  <c r="C141" i="49"/>
  <c r="S140" i="49"/>
  <c r="O140" i="49"/>
  <c r="N140" i="49"/>
  <c r="L140" i="49"/>
  <c r="J140" i="49" s="1"/>
  <c r="F140" i="49"/>
  <c r="C140" i="49"/>
  <c r="O139" i="49"/>
  <c r="N139" i="49"/>
  <c r="S139" i="49" s="1"/>
  <c r="L139" i="49"/>
  <c r="J139" i="49"/>
  <c r="F139" i="49"/>
  <c r="C139" i="49"/>
  <c r="N138" i="49"/>
  <c r="L138" i="49"/>
  <c r="F138" i="49"/>
  <c r="C138" i="49"/>
  <c r="N137" i="49"/>
  <c r="L137" i="49"/>
  <c r="J137" i="49" s="1"/>
  <c r="F137" i="49"/>
  <c r="C137" i="49"/>
  <c r="O136" i="49"/>
  <c r="S136" i="49" s="1"/>
  <c r="N136" i="49"/>
  <c r="L136" i="49"/>
  <c r="J136" i="49"/>
  <c r="F136" i="49"/>
  <c r="C136" i="49"/>
  <c r="O135" i="49"/>
  <c r="N135" i="49"/>
  <c r="S135" i="49" s="1"/>
  <c r="L135" i="49"/>
  <c r="J135" i="49"/>
  <c r="F135" i="49"/>
  <c r="C135" i="49"/>
  <c r="N134" i="49"/>
  <c r="L134" i="49"/>
  <c r="M134" i="49" s="1"/>
  <c r="F134" i="49"/>
  <c r="C134" i="49"/>
  <c r="N133" i="49"/>
  <c r="L133" i="49"/>
  <c r="M133" i="49" s="1"/>
  <c r="J133" i="49"/>
  <c r="F133" i="49"/>
  <c r="C133" i="49"/>
  <c r="O132" i="49"/>
  <c r="S132" i="49" s="1"/>
  <c r="N132" i="49"/>
  <c r="L132" i="49"/>
  <c r="J132" i="49" s="1"/>
  <c r="F132" i="49"/>
  <c r="C132" i="49"/>
  <c r="O131" i="49"/>
  <c r="N131" i="49"/>
  <c r="L131" i="49"/>
  <c r="J131" i="49"/>
  <c r="F131" i="49"/>
  <c r="C131" i="49"/>
  <c r="N130" i="49"/>
  <c r="L130" i="49"/>
  <c r="F130" i="49"/>
  <c r="C130" i="49"/>
  <c r="N129" i="49"/>
  <c r="L129" i="49"/>
  <c r="J129" i="49" s="1"/>
  <c r="F129" i="49"/>
  <c r="C129" i="49"/>
  <c r="O128" i="49"/>
  <c r="S128" i="49" s="1"/>
  <c r="N128" i="49"/>
  <c r="L128" i="49"/>
  <c r="J128" i="49"/>
  <c r="F128" i="49"/>
  <c r="C128" i="49"/>
  <c r="O127" i="49"/>
  <c r="N127" i="49"/>
  <c r="S127" i="49" s="1"/>
  <c r="L127" i="49"/>
  <c r="J127" i="49"/>
  <c r="F127" i="49"/>
  <c r="C127" i="49"/>
  <c r="N126" i="49"/>
  <c r="L126" i="49"/>
  <c r="M126" i="49" s="1"/>
  <c r="F126" i="49"/>
  <c r="C126" i="49"/>
  <c r="N125" i="49"/>
  <c r="L125" i="49"/>
  <c r="M125" i="49" s="1"/>
  <c r="J125" i="49"/>
  <c r="F125" i="49"/>
  <c r="C125" i="49"/>
  <c r="O124" i="49"/>
  <c r="S124" i="49" s="1"/>
  <c r="N124" i="49"/>
  <c r="L124" i="49"/>
  <c r="J124" i="49"/>
  <c r="F124" i="49"/>
  <c r="C124" i="49"/>
  <c r="O123" i="49"/>
  <c r="N123" i="49"/>
  <c r="S123" i="49" s="1"/>
  <c r="L123" i="49"/>
  <c r="J123" i="49"/>
  <c r="F123" i="49"/>
  <c r="C123" i="49"/>
  <c r="N122" i="49"/>
  <c r="L122" i="49"/>
  <c r="F122" i="49"/>
  <c r="C122" i="49"/>
  <c r="N121" i="49"/>
  <c r="L121" i="49"/>
  <c r="F121" i="49"/>
  <c r="C121" i="49"/>
  <c r="O120" i="49"/>
  <c r="S120" i="49" s="1"/>
  <c r="N120" i="49"/>
  <c r="L120" i="49"/>
  <c r="J120" i="49"/>
  <c r="F120" i="49"/>
  <c r="C120" i="49"/>
  <c r="L119" i="49"/>
  <c r="J119" i="49"/>
  <c r="H119" i="49"/>
  <c r="G119" i="49"/>
  <c r="G215" i="49" s="1"/>
  <c r="F119" i="49"/>
  <c r="C119" i="49"/>
  <c r="N118" i="49"/>
  <c r="S118" i="49" s="1"/>
  <c r="L118" i="49"/>
  <c r="O118" i="49" s="1"/>
  <c r="J118" i="49"/>
  <c r="F118" i="49"/>
  <c r="C118" i="49"/>
  <c r="N117" i="49"/>
  <c r="S117" i="49" s="1"/>
  <c r="L117" i="49"/>
  <c r="O117" i="49" s="1"/>
  <c r="J117" i="49"/>
  <c r="F117" i="49"/>
  <c r="M117" i="49" s="1"/>
  <c r="C117" i="49"/>
  <c r="N116" i="49"/>
  <c r="S116" i="49" s="1"/>
  <c r="L116" i="49"/>
  <c r="O116" i="49" s="1"/>
  <c r="F116" i="49"/>
  <c r="C116" i="49"/>
  <c r="S115" i="49"/>
  <c r="N115" i="49"/>
  <c r="L115" i="49"/>
  <c r="O115" i="49" s="1"/>
  <c r="J115" i="49"/>
  <c r="F115" i="49"/>
  <c r="C115" i="49"/>
  <c r="S114" i="49"/>
  <c r="N114" i="49"/>
  <c r="L114" i="49"/>
  <c r="O114" i="49" s="1"/>
  <c r="J114" i="49"/>
  <c r="F114" i="49"/>
  <c r="C114" i="49"/>
  <c r="N113" i="49"/>
  <c r="S113" i="49" s="1"/>
  <c r="M113" i="49"/>
  <c r="L113" i="49"/>
  <c r="O113" i="49" s="1"/>
  <c r="J113" i="49"/>
  <c r="F113" i="49"/>
  <c r="C113" i="49"/>
  <c r="N112" i="49"/>
  <c r="M112" i="49"/>
  <c r="L112" i="49"/>
  <c r="F112" i="49"/>
  <c r="C112" i="49"/>
  <c r="N111" i="49"/>
  <c r="L111" i="49"/>
  <c r="J111" i="49"/>
  <c r="F111" i="49"/>
  <c r="C111" i="49"/>
  <c r="N110" i="49"/>
  <c r="S110" i="49" s="1"/>
  <c r="L110" i="49"/>
  <c r="O110" i="49" s="1"/>
  <c r="J110" i="49"/>
  <c r="F110" i="49"/>
  <c r="C110" i="49"/>
  <c r="N109" i="49"/>
  <c r="S109" i="49" s="1"/>
  <c r="L109" i="49"/>
  <c r="O109" i="49" s="1"/>
  <c r="J109" i="49"/>
  <c r="F109" i="49"/>
  <c r="M109" i="49" s="1"/>
  <c r="C109" i="49"/>
  <c r="N108" i="49"/>
  <c r="S108" i="49" s="1"/>
  <c r="L108" i="49"/>
  <c r="O108" i="49" s="1"/>
  <c r="K108" i="49"/>
  <c r="F108" i="49"/>
  <c r="C108" i="49"/>
  <c r="O107" i="49"/>
  <c r="N107" i="49"/>
  <c r="S107" i="49" s="1"/>
  <c r="L107" i="49"/>
  <c r="J107" i="49"/>
  <c r="F107" i="49"/>
  <c r="M107" i="49" s="1"/>
  <c r="C107" i="49"/>
  <c r="O106" i="49"/>
  <c r="L106" i="49"/>
  <c r="K106" i="49"/>
  <c r="N106" i="49" s="1"/>
  <c r="S106" i="49" s="1"/>
  <c r="J106" i="49"/>
  <c r="F106" i="49"/>
  <c r="M106" i="49" s="1"/>
  <c r="C106" i="49"/>
  <c r="N105" i="49"/>
  <c r="L105" i="49"/>
  <c r="O105" i="49" s="1"/>
  <c r="J105" i="49"/>
  <c r="F105" i="49"/>
  <c r="C105" i="49"/>
  <c r="L104" i="49"/>
  <c r="O104" i="49" s="1"/>
  <c r="K104" i="49"/>
  <c r="J104" i="49"/>
  <c r="F104" i="49"/>
  <c r="C104" i="49"/>
  <c r="L103" i="49"/>
  <c r="O103" i="49" s="1"/>
  <c r="K103" i="49"/>
  <c r="F103" i="49"/>
  <c r="C103" i="49"/>
  <c r="N102" i="49"/>
  <c r="M102" i="49"/>
  <c r="L102" i="49"/>
  <c r="K102" i="49"/>
  <c r="F102" i="49"/>
  <c r="C102" i="49"/>
  <c r="O101" i="49"/>
  <c r="N101" i="49"/>
  <c r="S101" i="49" s="1"/>
  <c r="M101" i="49"/>
  <c r="L101" i="49"/>
  <c r="K101" i="49"/>
  <c r="J101" i="49" s="1"/>
  <c r="F101" i="49"/>
  <c r="C101" i="49"/>
  <c r="O100" i="49"/>
  <c r="N100" i="49"/>
  <c r="L100" i="49"/>
  <c r="K100" i="49"/>
  <c r="M100" i="49" s="1"/>
  <c r="J100" i="49"/>
  <c r="F100" i="49"/>
  <c r="C100" i="49"/>
  <c r="O99" i="49"/>
  <c r="L99" i="49"/>
  <c r="K99" i="49"/>
  <c r="M99" i="49" s="1"/>
  <c r="F99" i="49"/>
  <c r="C99" i="49"/>
  <c r="N98" i="49"/>
  <c r="L98" i="49"/>
  <c r="M98" i="49" s="1"/>
  <c r="K98" i="49"/>
  <c r="F98" i="49"/>
  <c r="C98" i="49"/>
  <c r="O97" i="49"/>
  <c r="L97" i="49"/>
  <c r="K97" i="49"/>
  <c r="N97" i="49" s="1"/>
  <c r="J97" i="49"/>
  <c r="F97" i="49"/>
  <c r="M97" i="49" s="1"/>
  <c r="C97" i="49"/>
  <c r="I95" i="49"/>
  <c r="H95" i="49"/>
  <c r="G95" i="49"/>
  <c r="L94" i="49"/>
  <c r="O94" i="49" s="1"/>
  <c r="K94" i="49"/>
  <c r="N94" i="49" s="1"/>
  <c r="S94" i="49" s="1"/>
  <c r="J94" i="49"/>
  <c r="F94" i="49"/>
  <c r="C94" i="49"/>
  <c r="L93" i="49"/>
  <c r="O93" i="49" s="1"/>
  <c r="K93" i="49"/>
  <c r="J93" i="49"/>
  <c r="F93" i="49"/>
  <c r="C93" i="49"/>
  <c r="L92" i="49"/>
  <c r="O92" i="49" s="1"/>
  <c r="K92" i="49"/>
  <c r="F92" i="49"/>
  <c r="C92" i="49"/>
  <c r="N91" i="49"/>
  <c r="M91" i="49"/>
  <c r="L91" i="49"/>
  <c r="K91" i="49"/>
  <c r="F91" i="49"/>
  <c r="C91" i="49"/>
  <c r="O90" i="49"/>
  <c r="N90" i="49"/>
  <c r="S90" i="49" s="1"/>
  <c r="M90" i="49"/>
  <c r="L90" i="49"/>
  <c r="K90" i="49"/>
  <c r="J90" i="49" s="1"/>
  <c r="F90" i="49"/>
  <c r="C90" i="49"/>
  <c r="O89" i="49"/>
  <c r="N89" i="49"/>
  <c r="L89" i="49"/>
  <c r="J89" i="49" s="1"/>
  <c r="K89" i="49"/>
  <c r="M89" i="49" s="1"/>
  <c r="F89" i="49"/>
  <c r="C89" i="49"/>
  <c r="O88" i="49"/>
  <c r="L88" i="49"/>
  <c r="K88" i="49"/>
  <c r="M88" i="49" s="1"/>
  <c r="F88" i="49"/>
  <c r="C88" i="49"/>
  <c r="N87" i="49"/>
  <c r="L87" i="49"/>
  <c r="M87" i="49" s="1"/>
  <c r="K87" i="49"/>
  <c r="F87" i="49"/>
  <c r="C87" i="49"/>
  <c r="L86" i="49"/>
  <c r="O86" i="49" s="1"/>
  <c r="K86" i="49"/>
  <c r="N86" i="49" s="1"/>
  <c r="S86" i="49" s="1"/>
  <c r="J86" i="49"/>
  <c r="F86" i="49"/>
  <c r="C86" i="49"/>
  <c r="L85" i="49"/>
  <c r="O85" i="49" s="1"/>
  <c r="K85" i="49"/>
  <c r="F85" i="49"/>
  <c r="C85" i="49"/>
  <c r="L84" i="49"/>
  <c r="O84" i="49" s="1"/>
  <c r="K84" i="49"/>
  <c r="F84" i="49"/>
  <c r="C84" i="49"/>
  <c r="N83" i="49"/>
  <c r="L83" i="49"/>
  <c r="K83" i="49"/>
  <c r="F83" i="49"/>
  <c r="C83" i="49"/>
  <c r="O82" i="49"/>
  <c r="N82" i="49"/>
  <c r="S82" i="49" s="1"/>
  <c r="M82" i="49"/>
  <c r="L82" i="49"/>
  <c r="K82" i="49"/>
  <c r="J82" i="49" s="1"/>
  <c r="F82" i="49"/>
  <c r="C82" i="49"/>
  <c r="O81" i="49"/>
  <c r="N81" i="49"/>
  <c r="S81" i="49" s="1"/>
  <c r="L81" i="49"/>
  <c r="K81" i="49"/>
  <c r="J81" i="49" s="1"/>
  <c r="F81" i="49"/>
  <c r="C81" i="49"/>
  <c r="O80" i="49"/>
  <c r="L80" i="49"/>
  <c r="K80" i="49"/>
  <c r="M80" i="49" s="1"/>
  <c r="F80" i="49"/>
  <c r="C80" i="49"/>
  <c r="N79" i="49"/>
  <c r="L79" i="49"/>
  <c r="M79" i="49" s="1"/>
  <c r="K79" i="49"/>
  <c r="F79" i="49"/>
  <c r="C79" i="49"/>
  <c r="L78" i="49"/>
  <c r="O78" i="49" s="1"/>
  <c r="K78" i="49"/>
  <c r="N78" i="49" s="1"/>
  <c r="J78" i="49"/>
  <c r="F78" i="49"/>
  <c r="C78" i="49"/>
  <c r="L77" i="49"/>
  <c r="O77" i="49" s="1"/>
  <c r="K77" i="49"/>
  <c r="J77" i="49"/>
  <c r="F77" i="49"/>
  <c r="C77" i="49"/>
  <c r="L76" i="49"/>
  <c r="O76" i="49" s="1"/>
  <c r="K76" i="49"/>
  <c r="F76" i="49"/>
  <c r="C76" i="49"/>
  <c r="N75" i="49"/>
  <c r="L75" i="49"/>
  <c r="M75" i="49" s="1"/>
  <c r="K75" i="49"/>
  <c r="F75" i="49"/>
  <c r="C75" i="49"/>
  <c r="O74" i="49"/>
  <c r="N74" i="49"/>
  <c r="S74" i="49" s="1"/>
  <c r="M74" i="49"/>
  <c r="L74" i="49"/>
  <c r="K74" i="49"/>
  <c r="J74" i="49" s="1"/>
  <c r="F74" i="49"/>
  <c r="C74" i="49"/>
  <c r="O73" i="49"/>
  <c r="N73" i="49"/>
  <c r="S73" i="49" s="1"/>
  <c r="L73" i="49"/>
  <c r="K73" i="49"/>
  <c r="J73" i="49" s="1"/>
  <c r="F73" i="49"/>
  <c r="C73" i="49"/>
  <c r="O72" i="49"/>
  <c r="L72" i="49"/>
  <c r="M72" i="49" s="1"/>
  <c r="K72" i="49"/>
  <c r="J72" i="49" s="1"/>
  <c r="F72" i="49"/>
  <c r="C72" i="49"/>
  <c r="S71" i="49"/>
  <c r="N71" i="49"/>
  <c r="L71" i="49"/>
  <c r="O71" i="49" s="1"/>
  <c r="K71" i="49"/>
  <c r="J71" i="49"/>
  <c r="F71" i="49"/>
  <c r="M71" i="49" s="1"/>
  <c r="C71" i="49"/>
  <c r="C95" i="49" s="1"/>
  <c r="L70" i="49"/>
  <c r="O70" i="49" s="1"/>
  <c r="K70" i="49"/>
  <c r="N70" i="49" s="1"/>
  <c r="S70" i="49" s="1"/>
  <c r="J70" i="49"/>
  <c r="F70" i="49"/>
  <c r="C70" i="49"/>
  <c r="L69" i="49"/>
  <c r="O69" i="49" s="1"/>
  <c r="K69" i="49"/>
  <c r="J69" i="49" s="1"/>
  <c r="F69" i="49"/>
  <c r="C69" i="49"/>
  <c r="I67" i="49"/>
  <c r="H67" i="49"/>
  <c r="G67" i="49"/>
  <c r="C67" i="49"/>
  <c r="L66" i="49"/>
  <c r="O66" i="49" s="1"/>
  <c r="K66" i="49"/>
  <c r="N66" i="49" s="1"/>
  <c r="J66" i="49"/>
  <c r="F66" i="49"/>
  <c r="C66" i="49"/>
  <c r="L65" i="49"/>
  <c r="O65" i="49" s="1"/>
  <c r="K65" i="49"/>
  <c r="J65" i="49" s="1"/>
  <c r="F65" i="49"/>
  <c r="C65" i="49"/>
  <c r="L64" i="49"/>
  <c r="O64" i="49" s="1"/>
  <c r="K64" i="49"/>
  <c r="F64" i="49"/>
  <c r="C64" i="49"/>
  <c r="N63" i="49"/>
  <c r="L63" i="49"/>
  <c r="K63" i="49"/>
  <c r="F63" i="49"/>
  <c r="C63" i="49"/>
  <c r="I61" i="49"/>
  <c r="H61" i="49"/>
  <c r="G61" i="49"/>
  <c r="N60" i="49"/>
  <c r="S60" i="49" s="1"/>
  <c r="L60" i="49"/>
  <c r="O60" i="49" s="1"/>
  <c r="K60" i="49"/>
  <c r="J60" i="49" s="1"/>
  <c r="F60" i="49"/>
  <c r="C60" i="49"/>
  <c r="O59" i="49"/>
  <c r="N59" i="49"/>
  <c r="S59" i="49" s="1"/>
  <c r="M59" i="49"/>
  <c r="L59" i="49"/>
  <c r="K59" i="49"/>
  <c r="J59" i="49" s="1"/>
  <c r="F59" i="49"/>
  <c r="C59" i="49"/>
  <c r="O58" i="49"/>
  <c r="N58" i="49"/>
  <c r="L58" i="49"/>
  <c r="K58" i="49"/>
  <c r="J58" i="49" s="1"/>
  <c r="F58" i="49"/>
  <c r="C58" i="49"/>
  <c r="O57" i="49"/>
  <c r="S57" i="49" s="1"/>
  <c r="L57" i="49"/>
  <c r="M57" i="49" s="1"/>
  <c r="K57" i="49"/>
  <c r="N57" i="49" s="1"/>
  <c r="F57" i="49"/>
  <c r="C57" i="49"/>
  <c r="L56" i="49"/>
  <c r="O56" i="49" s="1"/>
  <c r="K56" i="49"/>
  <c r="N56" i="49" s="1"/>
  <c r="S56" i="49" s="1"/>
  <c r="J56" i="49"/>
  <c r="F56" i="49"/>
  <c r="C56" i="49"/>
  <c r="L55" i="49"/>
  <c r="O55" i="49" s="1"/>
  <c r="K55" i="49"/>
  <c r="N55" i="49" s="1"/>
  <c r="S55" i="49" s="1"/>
  <c r="J55" i="49"/>
  <c r="F55" i="49"/>
  <c r="C55" i="49"/>
  <c r="L54" i="49"/>
  <c r="O54" i="49" s="1"/>
  <c r="K54" i="49"/>
  <c r="F54" i="49"/>
  <c r="C54" i="49"/>
  <c r="L53" i="49"/>
  <c r="O53" i="49" s="1"/>
  <c r="K53" i="49"/>
  <c r="F53" i="49"/>
  <c r="C53" i="49"/>
  <c r="N52" i="49"/>
  <c r="L52" i="49"/>
  <c r="O52" i="49" s="1"/>
  <c r="K52" i="49"/>
  <c r="F52" i="49"/>
  <c r="C52" i="49"/>
  <c r="O51" i="49"/>
  <c r="N51" i="49"/>
  <c r="M51" i="49"/>
  <c r="L51" i="49"/>
  <c r="K51" i="49"/>
  <c r="J51" i="49" s="1"/>
  <c r="F51" i="49"/>
  <c r="C51" i="49"/>
  <c r="O50" i="49"/>
  <c r="S50" i="49" s="1"/>
  <c r="N50" i="49"/>
  <c r="L50" i="49"/>
  <c r="K50" i="49"/>
  <c r="J50" i="49" s="1"/>
  <c r="F50" i="49"/>
  <c r="C50" i="49"/>
  <c r="O49" i="49"/>
  <c r="S49" i="49" s="1"/>
  <c r="N49" i="49"/>
  <c r="L49" i="49"/>
  <c r="M49" i="49" s="1"/>
  <c r="K49" i="49"/>
  <c r="F49" i="49"/>
  <c r="C49" i="49"/>
  <c r="L48" i="49"/>
  <c r="O48" i="49" s="1"/>
  <c r="K48" i="49"/>
  <c r="N48" i="49" s="1"/>
  <c r="S48" i="49" s="1"/>
  <c r="J48" i="49"/>
  <c r="F48" i="49"/>
  <c r="M48" i="49" s="1"/>
  <c r="C48" i="49"/>
  <c r="L47" i="49"/>
  <c r="O47" i="49" s="1"/>
  <c r="K47" i="49"/>
  <c r="J47" i="49" s="1"/>
  <c r="F47" i="49"/>
  <c r="C47" i="49"/>
  <c r="L46" i="49"/>
  <c r="O46" i="49" s="1"/>
  <c r="K46" i="49"/>
  <c r="F46" i="49"/>
  <c r="C46" i="49"/>
  <c r="L45" i="49"/>
  <c r="O45" i="49" s="1"/>
  <c r="K45" i="49"/>
  <c r="M45" i="49" s="1"/>
  <c r="F45" i="49"/>
  <c r="C45" i="49"/>
  <c r="N44" i="49"/>
  <c r="L44" i="49"/>
  <c r="O44" i="49" s="1"/>
  <c r="K44" i="49"/>
  <c r="F44" i="49"/>
  <c r="C44" i="49"/>
  <c r="O43" i="49"/>
  <c r="N43" i="49"/>
  <c r="M43" i="49"/>
  <c r="L43" i="49"/>
  <c r="K43" i="49"/>
  <c r="J43" i="49" s="1"/>
  <c r="F43" i="49"/>
  <c r="C43" i="49"/>
  <c r="O42" i="49"/>
  <c r="S42" i="49" s="1"/>
  <c r="N42" i="49"/>
  <c r="L42" i="49"/>
  <c r="K42" i="49"/>
  <c r="J42" i="49" s="1"/>
  <c r="F42" i="49"/>
  <c r="C42" i="49"/>
  <c r="O41" i="49"/>
  <c r="S41" i="49" s="1"/>
  <c r="N41" i="49"/>
  <c r="L41" i="49"/>
  <c r="M41" i="49" s="1"/>
  <c r="K41" i="49"/>
  <c r="F41" i="49"/>
  <c r="C41" i="49"/>
  <c r="O40" i="49"/>
  <c r="L40" i="49"/>
  <c r="K40" i="49"/>
  <c r="N40" i="49" s="1"/>
  <c r="S40" i="49" s="1"/>
  <c r="J40" i="49"/>
  <c r="F40" i="49"/>
  <c r="M40" i="49" s="1"/>
  <c r="C40" i="49"/>
  <c r="L39" i="49"/>
  <c r="O39" i="49" s="1"/>
  <c r="K39" i="49"/>
  <c r="J39" i="49"/>
  <c r="F39" i="49"/>
  <c r="C39" i="49"/>
  <c r="L38" i="49"/>
  <c r="O38" i="49" s="1"/>
  <c r="K38" i="49"/>
  <c r="J38" i="49" s="1"/>
  <c r="F38" i="49"/>
  <c r="C38" i="49"/>
  <c r="L37" i="49"/>
  <c r="O37" i="49" s="1"/>
  <c r="K37" i="49"/>
  <c r="F37" i="49"/>
  <c r="C37" i="49"/>
  <c r="N36" i="49"/>
  <c r="M36" i="49"/>
  <c r="L36" i="49"/>
  <c r="O36" i="49" s="1"/>
  <c r="K36" i="49"/>
  <c r="J36" i="49" s="1"/>
  <c r="F36" i="49"/>
  <c r="C36" i="49"/>
  <c r="O35" i="49"/>
  <c r="N35" i="49"/>
  <c r="M35" i="49"/>
  <c r="L35" i="49"/>
  <c r="K35" i="49"/>
  <c r="J35" i="49" s="1"/>
  <c r="F35" i="49"/>
  <c r="C35" i="49"/>
  <c r="C61" i="49" s="1"/>
  <c r="I33" i="49"/>
  <c r="H33" i="49"/>
  <c r="G33" i="49"/>
  <c r="O32" i="49"/>
  <c r="N32" i="49"/>
  <c r="S32" i="49" s="1"/>
  <c r="M32" i="49"/>
  <c r="L32" i="49"/>
  <c r="K32" i="49"/>
  <c r="J32" i="49" s="1"/>
  <c r="F32" i="49"/>
  <c r="C32" i="49"/>
  <c r="O31" i="49"/>
  <c r="N31" i="49"/>
  <c r="S31" i="49" s="1"/>
  <c r="L31" i="49"/>
  <c r="M31" i="49" s="1"/>
  <c r="K31" i="49"/>
  <c r="J31" i="49" s="1"/>
  <c r="F31" i="49"/>
  <c r="C31" i="49"/>
  <c r="S30" i="49"/>
  <c r="O30" i="49"/>
  <c r="N30" i="49"/>
  <c r="M30" i="49"/>
  <c r="L30" i="49"/>
  <c r="J30" i="49" s="1"/>
  <c r="K30" i="49"/>
  <c r="F30" i="49"/>
  <c r="C30" i="49"/>
  <c r="S29" i="49"/>
  <c r="O29" i="49"/>
  <c r="N29" i="49"/>
  <c r="L29" i="49"/>
  <c r="K29" i="49"/>
  <c r="J29" i="49"/>
  <c r="F29" i="49"/>
  <c r="M29" i="49" s="1"/>
  <c r="C29" i="49"/>
  <c r="O28" i="49"/>
  <c r="L28" i="49"/>
  <c r="K28" i="49"/>
  <c r="J28" i="49"/>
  <c r="F28" i="49"/>
  <c r="C28" i="49"/>
  <c r="L27" i="49"/>
  <c r="O27" i="49" s="1"/>
  <c r="K27" i="49"/>
  <c r="N27" i="49" s="1"/>
  <c r="S27" i="49" s="1"/>
  <c r="F27" i="49"/>
  <c r="C27" i="49"/>
  <c r="N26" i="49"/>
  <c r="S26" i="49" s="1"/>
  <c r="L26" i="49"/>
  <c r="O26" i="49" s="1"/>
  <c r="K26" i="49"/>
  <c r="J26" i="49" s="1"/>
  <c r="F26" i="49"/>
  <c r="C26" i="49"/>
  <c r="O25" i="49"/>
  <c r="N25" i="49"/>
  <c r="S25" i="49" s="1"/>
  <c r="M25" i="49"/>
  <c r="L25" i="49"/>
  <c r="K25" i="49"/>
  <c r="J25" i="49"/>
  <c r="F25" i="49"/>
  <c r="C25" i="49"/>
  <c r="O24" i="49"/>
  <c r="S24" i="49" s="1"/>
  <c r="N24" i="49"/>
  <c r="L24" i="49"/>
  <c r="K24" i="49"/>
  <c r="J24" i="49" s="1"/>
  <c r="F24" i="49"/>
  <c r="C24" i="49"/>
  <c r="O23" i="49"/>
  <c r="O33" i="49" s="1"/>
  <c r="L23" i="49"/>
  <c r="K23" i="49"/>
  <c r="J23" i="49" s="1"/>
  <c r="F23" i="49"/>
  <c r="C23" i="49"/>
  <c r="I21" i="49"/>
  <c r="H21" i="49"/>
  <c r="G21" i="49"/>
  <c r="O20" i="49"/>
  <c r="N20" i="49"/>
  <c r="S20" i="49" s="1"/>
  <c r="L20" i="49"/>
  <c r="K20" i="49"/>
  <c r="F20" i="49"/>
  <c r="M20" i="49" s="1"/>
  <c r="C20" i="49"/>
  <c r="O19" i="49"/>
  <c r="N19" i="49"/>
  <c r="S19" i="49" s="1"/>
  <c r="M19" i="49"/>
  <c r="L19" i="49"/>
  <c r="K19" i="49"/>
  <c r="J19" i="49"/>
  <c r="F19" i="49"/>
  <c r="C19" i="49"/>
  <c r="O18" i="49"/>
  <c r="O21" i="49" s="1"/>
  <c r="L18" i="49"/>
  <c r="K18" i="49"/>
  <c r="M18" i="49" s="1"/>
  <c r="F18" i="49"/>
  <c r="C18" i="49"/>
  <c r="O17" i="49"/>
  <c r="L17" i="49"/>
  <c r="K17" i="49"/>
  <c r="M17" i="49" s="1"/>
  <c r="F17" i="49"/>
  <c r="C17" i="49"/>
  <c r="S16" i="49"/>
  <c r="O16" i="49"/>
  <c r="L16" i="49"/>
  <c r="K16" i="49"/>
  <c r="N16" i="49" s="1"/>
  <c r="F16" i="49"/>
  <c r="C16" i="49"/>
  <c r="C21" i="49" s="1"/>
  <c r="I14" i="49"/>
  <c r="H14" i="49"/>
  <c r="G14" i="49"/>
  <c r="G278" i="49" s="1"/>
  <c r="O13" i="49"/>
  <c r="M13" i="49"/>
  <c r="L13" i="49"/>
  <c r="K13" i="49"/>
  <c r="N13" i="49" s="1"/>
  <c r="S13" i="49" s="1"/>
  <c r="F13" i="49"/>
  <c r="C13" i="49"/>
  <c r="N12" i="49"/>
  <c r="S12" i="49" s="1"/>
  <c r="M12" i="49"/>
  <c r="L12" i="49"/>
  <c r="O12" i="49" s="1"/>
  <c r="K12" i="49"/>
  <c r="J12" i="49" s="1"/>
  <c r="F12" i="49"/>
  <c r="C12" i="49"/>
  <c r="N11" i="49"/>
  <c r="M11" i="49"/>
  <c r="L11" i="49"/>
  <c r="O11" i="49" s="1"/>
  <c r="K11" i="49"/>
  <c r="J11" i="49" s="1"/>
  <c r="F11" i="49"/>
  <c r="C11" i="49"/>
  <c r="O10" i="49"/>
  <c r="N10" i="49"/>
  <c r="S10" i="49" s="1"/>
  <c r="M10" i="49"/>
  <c r="L10" i="49"/>
  <c r="K10" i="49"/>
  <c r="J10" i="49"/>
  <c r="F10" i="49"/>
  <c r="C10" i="49"/>
  <c r="O9" i="49"/>
  <c r="S9" i="49" s="1"/>
  <c r="N9" i="49"/>
  <c r="L9" i="49"/>
  <c r="K9" i="49"/>
  <c r="J9" i="49" s="1"/>
  <c r="F9" i="49"/>
  <c r="C9" i="49"/>
  <c r="O8" i="49"/>
  <c r="S8" i="49" s="1"/>
  <c r="N8" i="49"/>
  <c r="M8" i="49"/>
  <c r="L8" i="49"/>
  <c r="J8" i="49" s="1"/>
  <c r="K8" i="49"/>
  <c r="F8" i="49"/>
  <c r="C8" i="49"/>
  <c r="S7" i="49"/>
  <c r="O7" i="49"/>
  <c r="N7" i="49"/>
  <c r="N14" i="49" s="1"/>
  <c r="L7" i="49"/>
  <c r="M7" i="49" s="1"/>
  <c r="K7" i="49"/>
  <c r="F7" i="49"/>
  <c r="C7" i="49"/>
  <c r="S6" i="49"/>
  <c r="O6" i="49"/>
  <c r="N6" i="49"/>
  <c r="L6" i="49"/>
  <c r="K6" i="49"/>
  <c r="J6" i="49"/>
  <c r="F6" i="49"/>
  <c r="M6" i="49" s="1"/>
  <c r="C6" i="49"/>
  <c r="C14" i="49" s="1"/>
  <c r="G20" i="48"/>
  <c r="G19" i="48"/>
  <c r="G17" i="48"/>
  <c r="G16" i="48"/>
  <c r="G15" i="48"/>
  <c r="G14" i="48"/>
  <c r="G13" i="48"/>
  <c r="G12" i="48"/>
  <c r="G11" i="48"/>
  <c r="G10" i="48"/>
  <c r="G9" i="48"/>
  <c r="G8" i="48"/>
  <c r="G7" i="48"/>
  <c r="G6" i="48"/>
  <c r="H6" i="48" s="1"/>
  <c r="G5" i="48"/>
  <c r="G4" i="48"/>
  <c r="G3" i="48"/>
  <c r="H14" i="48" l="1"/>
  <c r="H7" i="48"/>
  <c r="H9" i="48"/>
  <c r="H3" i="48"/>
  <c r="H19" i="48"/>
  <c r="I278" i="49"/>
  <c r="M154" i="49"/>
  <c r="O154" i="49"/>
  <c r="J154" i="49"/>
  <c r="N18" i="49"/>
  <c r="S18" i="49" s="1"/>
  <c r="N23" i="49"/>
  <c r="O61" i="49"/>
  <c r="S43" i="49"/>
  <c r="N46" i="49"/>
  <c r="S46" i="49" s="1"/>
  <c r="M46" i="49"/>
  <c r="S51" i="49"/>
  <c r="N54" i="49"/>
  <c r="S54" i="49" s="1"/>
  <c r="M54" i="49"/>
  <c r="S78" i="49"/>
  <c r="N85" i="49"/>
  <c r="S85" i="49" s="1"/>
  <c r="M85" i="49"/>
  <c r="N92" i="49"/>
  <c r="S92" i="49" s="1"/>
  <c r="M92" i="49"/>
  <c r="J92" i="49"/>
  <c r="N103" i="49"/>
  <c r="S103" i="49" s="1"/>
  <c r="M103" i="49"/>
  <c r="J103" i="49"/>
  <c r="M121" i="49"/>
  <c r="O121" i="49"/>
  <c r="S121" i="49" s="1"/>
  <c r="M130" i="49"/>
  <c r="O130" i="49"/>
  <c r="J130" i="49"/>
  <c r="M161" i="49"/>
  <c r="O161" i="49"/>
  <c r="S161" i="49" s="1"/>
  <c r="S200" i="49"/>
  <c r="M203" i="49"/>
  <c r="O203" i="49"/>
  <c r="J203" i="49"/>
  <c r="N37" i="49"/>
  <c r="J37" i="49"/>
  <c r="O111" i="49"/>
  <c r="S111" i="49" s="1"/>
  <c r="M111" i="49"/>
  <c r="S154" i="49"/>
  <c r="J7" i="49"/>
  <c r="C33" i="49"/>
  <c r="J27" i="49"/>
  <c r="N28" i="49"/>
  <c r="S28" i="49" s="1"/>
  <c r="M28" i="49"/>
  <c r="M37" i="49"/>
  <c r="S75" i="49"/>
  <c r="N77" i="49"/>
  <c r="S77" i="49" s="1"/>
  <c r="M77" i="49"/>
  <c r="N84" i="49"/>
  <c r="S84" i="49" s="1"/>
  <c r="M84" i="49"/>
  <c r="J84" i="49"/>
  <c r="J91" i="49"/>
  <c r="O91" i="49"/>
  <c r="N215" i="49"/>
  <c r="S97" i="49"/>
  <c r="J102" i="49"/>
  <c r="O102" i="49"/>
  <c r="S105" i="49"/>
  <c r="M138" i="49"/>
  <c r="O138" i="49"/>
  <c r="J138" i="49"/>
  <c r="O168" i="49"/>
  <c r="S168" i="49" s="1"/>
  <c r="J168" i="49"/>
  <c r="S130" i="49"/>
  <c r="N53" i="49"/>
  <c r="S53" i="49" s="1"/>
  <c r="J53" i="49"/>
  <c r="M145" i="49"/>
  <c r="O145" i="49"/>
  <c r="S145" i="49" s="1"/>
  <c r="J16" i="49"/>
  <c r="J17" i="49"/>
  <c r="J18" i="49"/>
  <c r="N39" i="49"/>
  <c r="S39" i="49" s="1"/>
  <c r="M39" i="49"/>
  <c r="J44" i="49"/>
  <c r="J52" i="49"/>
  <c r="M53" i="49"/>
  <c r="M60" i="49"/>
  <c r="S66" i="49"/>
  <c r="H215" i="49"/>
  <c r="O119" i="49"/>
  <c r="N119" i="49"/>
  <c r="S119" i="49" s="1"/>
  <c r="M122" i="49"/>
  <c r="O122" i="49"/>
  <c r="J122" i="49"/>
  <c r="S126" i="49"/>
  <c r="M129" i="49"/>
  <c r="O129" i="49"/>
  <c r="S129" i="49" s="1"/>
  <c r="S138" i="49"/>
  <c r="M162" i="49"/>
  <c r="O162" i="49"/>
  <c r="J162" i="49"/>
  <c r="M195" i="49"/>
  <c r="J195" i="49"/>
  <c r="O195" i="49"/>
  <c r="S195" i="49" s="1"/>
  <c r="J75" i="49"/>
  <c r="O75" i="49"/>
  <c r="S11" i="49"/>
  <c r="S14" i="49" s="1"/>
  <c r="N64" i="49"/>
  <c r="S64" i="49" s="1"/>
  <c r="M64" i="49"/>
  <c r="J64" i="49"/>
  <c r="N47" i="49"/>
  <c r="S47" i="49" s="1"/>
  <c r="M47" i="49"/>
  <c r="J63" i="49"/>
  <c r="O63" i="49"/>
  <c r="N69" i="49"/>
  <c r="M69" i="49"/>
  <c r="S91" i="49"/>
  <c r="N93" i="49"/>
  <c r="S93" i="49" s="1"/>
  <c r="M93" i="49"/>
  <c r="S102" i="49"/>
  <c r="N104" i="49"/>
  <c r="S104" i="49" s="1"/>
  <c r="M104" i="49"/>
  <c r="S122" i="49"/>
  <c r="M153" i="49"/>
  <c r="O153" i="49"/>
  <c r="S153" i="49" s="1"/>
  <c r="S162" i="49"/>
  <c r="O185" i="49"/>
  <c r="J185" i="49"/>
  <c r="J13" i="49"/>
  <c r="H278" i="49"/>
  <c r="J20" i="49"/>
  <c r="M27" i="49"/>
  <c r="S36" i="49"/>
  <c r="M44" i="49"/>
  <c r="M52" i="49"/>
  <c r="M63" i="49"/>
  <c r="N76" i="49"/>
  <c r="S76" i="49" s="1"/>
  <c r="M76" i="49"/>
  <c r="J76" i="49"/>
  <c r="J83" i="49"/>
  <c r="O83" i="49"/>
  <c r="S83" i="49" s="1"/>
  <c r="O112" i="49"/>
  <c r="S112" i="49" s="1"/>
  <c r="J112" i="49"/>
  <c r="S131" i="49"/>
  <c r="M146" i="49"/>
  <c r="O146" i="49"/>
  <c r="J146" i="49"/>
  <c r="O173" i="49"/>
  <c r="O215" i="49" s="1"/>
  <c r="M173" i="49"/>
  <c r="M185" i="49"/>
  <c r="S192" i="49"/>
  <c r="N45" i="49"/>
  <c r="S45" i="49" s="1"/>
  <c r="J45" i="49"/>
  <c r="O14" i="49"/>
  <c r="M9" i="49"/>
  <c r="M16" i="49"/>
  <c r="N17" i="49"/>
  <c r="S17" i="49" s="1"/>
  <c r="S21" i="49" s="1"/>
  <c r="M23" i="49"/>
  <c r="M24" i="49"/>
  <c r="M26" i="49"/>
  <c r="S35" i="49"/>
  <c r="N38" i="49"/>
  <c r="S38" i="49" s="1"/>
  <c r="M38" i="49"/>
  <c r="S44" i="49"/>
  <c r="J46" i="49"/>
  <c r="S52" i="49"/>
  <c r="J54" i="49"/>
  <c r="S58" i="49"/>
  <c r="N65" i="49"/>
  <c r="S65" i="49" s="1"/>
  <c r="M65" i="49"/>
  <c r="M83" i="49"/>
  <c r="J85" i="49"/>
  <c r="S89" i="49"/>
  <c r="S100" i="49"/>
  <c r="J121" i="49"/>
  <c r="M137" i="49"/>
  <c r="O137" i="49"/>
  <c r="S137" i="49" s="1"/>
  <c r="S146" i="49"/>
  <c r="S155" i="49"/>
  <c r="J161" i="49"/>
  <c r="O167" i="49"/>
  <c r="S167" i="49" s="1"/>
  <c r="M167" i="49"/>
  <c r="O179" i="49"/>
  <c r="S179" i="49" s="1"/>
  <c r="M179" i="49"/>
  <c r="S185" i="49"/>
  <c r="J206" i="49"/>
  <c r="O206" i="49"/>
  <c r="M42" i="49"/>
  <c r="M50" i="49"/>
  <c r="M58" i="49"/>
  <c r="N72" i="49"/>
  <c r="S72" i="49" s="1"/>
  <c r="M73" i="49"/>
  <c r="O79" i="49"/>
  <c r="S79" i="49" s="1"/>
  <c r="N80" i="49"/>
  <c r="S80" i="49" s="1"/>
  <c r="M81" i="49"/>
  <c r="O87" i="49"/>
  <c r="S87" i="49" s="1"/>
  <c r="N88" i="49"/>
  <c r="S88" i="49" s="1"/>
  <c r="C215" i="49"/>
  <c r="O98" i="49"/>
  <c r="S98" i="49" s="1"/>
  <c r="N99" i="49"/>
  <c r="S99" i="49" s="1"/>
  <c r="M114" i="49"/>
  <c r="M123" i="49"/>
  <c r="O125" i="49"/>
  <c r="S125" i="49" s="1"/>
  <c r="M131" i="49"/>
  <c r="O133" i="49"/>
  <c r="S133" i="49" s="1"/>
  <c r="M139" i="49"/>
  <c r="O141" i="49"/>
  <c r="S141" i="49" s="1"/>
  <c r="M147" i="49"/>
  <c r="O149" i="49"/>
  <c r="S149" i="49" s="1"/>
  <c r="M155" i="49"/>
  <c r="O157" i="49"/>
  <c r="S157" i="49" s="1"/>
  <c r="O163" i="49"/>
  <c r="S163" i="49" s="1"/>
  <c r="M163" i="49"/>
  <c r="M175" i="49"/>
  <c r="M181" i="49"/>
  <c r="O193" i="49"/>
  <c r="S193" i="49" s="1"/>
  <c r="M231" i="49"/>
  <c r="J231" i="49"/>
  <c r="O231" i="49"/>
  <c r="S231" i="49" s="1"/>
  <c r="J79" i="49"/>
  <c r="J87" i="49"/>
  <c r="J98" i="49"/>
  <c r="J108" i="49"/>
  <c r="M120" i="49"/>
  <c r="M128" i="49"/>
  <c r="M136" i="49"/>
  <c r="M144" i="49"/>
  <c r="M152" i="49"/>
  <c r="M160" i="49"/>
  <c r="M191" i="49"/>
  <c r="O191" i="49"/>
  <c r="M199" i="49"/>
  <c r="O199" i="49"/>
  <c r="S199" i="49" s="1"/>
  <c r="J199" i="49"/>
  <c r="S203" i="49"/>
  <c r="S217" i="49"/>
  <c r="J41" i="49"/>
  <c r="J49" i="49"/>
  <c r="J57" i="49"/>
  <c r="J80" i="49"/>
  <c r="J88" i="49"/>
  <c r="J99" i="49"/>
  <c r="M105" i="49"/>
  <c r="M110" i="49"/>
  <c r="J116" i="49"/>
  <c r="M118" i="49"/>
  <c r="M119" i="49"/>
  <c r="J126" i="49"/>
  <c r="M127" i="49"/>
  <c r="J134" i="49"/>
  <c r="M135" i="49"/>
  <c r="J142" i="49"/>
  <c r="M143" i="49"/>
  <c r="J150" i="49"/>
  <c r="M151" i="49"/>
  <c r="J158" i="49"/>
  <c r="M159" i="49"/>
  <c r="J165" i="49"/>
  <c r="M166" i="49"/>
  <c r="M172" i="49"/>
  <c r="O177" i="49"/>
  <c r="S177" i="49" s="1"/>
  <c r="J177" i="49"/>
  <c r="J182" i="49"/>
  <c r="M184" i="49"/>
  <c r="S191" i="49"/>
  <c r="J210" i="49"/>
  <c r="O210" i="49"/>
  <c r="S210" i="49" s="1"/>
  <c r="S223" i="49"/>
  <c r="M55" i="49"/>
  <c r="S63" i="49"/>
  <c r="M66" i="49"/>
  <c r="M70" i="49"/>
  <c r="M78" i="49"/>
  <c r="M86" i="49"/>
  <c r="M94" i="49"/>
  <c r="O171" i="49"/>
  <c r="S171" i="49" s="1"/>
  <c r="M171" i="49"/>
  <c r="M190" i="49"/>
  <c r="O190" i="49"/>
  <c r="S190" i="49" s="1"/>
  <c r="M194" i="49"/>
  <c r="O194" i="49"/>
  <c r="S194" i="49" s="1"/>
  <c r="C250" i="49"/>
  <c r="O240" i="49"/>
  <c r="M240" i="49"/>
  <c r="J240" i="49"/>
  <c r="O242" i="49"/>
  <c r="M242" i="49"/>
  <c r="J242" i="49"/>
  <c r="O244" i="49"/>
  <c r="S244" i="49" s="1"/>
  <c r="M244" i="49"/>
  <c r="J244" i="49"/>
  <c r="M56" i="49"/>
  <c r="M108" i="49"/>
  <c r="M116" i="49"/>
  <c r="M165" i="49"/>
  <c r="J175" i="49"/>
  <c r="J181" i="49"/>
  <c r="M182" i="49"/>
  <c r="M189" i="49"/>
  <c r="M198" i="49"/>
  <c r="O198" i="49"/>
  <c r="S198" i="49" s="1"/>
  <c r="S240" i="49"/>
  <c r="S242" i="49"/>
  <c r="S246" i="49"/>
  <c r="S248" i="49"/>
  <c r="M115" i="49"/>
  <c r="M124" i="49"/>
  <c r="O126" i="49"/>
  <c r="M132" i="49"/>
  <c r="O134" i="49"/>
  <c r="S134" i="49" s="1"/>
  <c r="M140" i="49"/>
  <c r="O142" i="49"/>
  <c r="S142" i="49" s="1"/>
  <c r="M148" i="49"/>
  <c r="O150" i="49"/>
  <c r="S150" i="49" s="1"/>
  <c r="M156" i="49"/>
  <c r="O158" i="49"/>
  <c r="S158" i="49" s="1"/>
  <c r="S165" i="49"/>
  <c r="O169" i="49"/>
  <c r="S169" i="49" s="1"/>
  <c r="J169" i="49"/>
  <c r="O187" i="49"/>
  <c r="S187" i="49" s="1"/>
  <c r="M187" i="49"/>
  <c r="J214" i="49"/>
  <c r="O214" i="49"/>
  <c r="S214" i="49" s="1"/>
  <c r="M236" i="49"/>
  <c r="J236" i="49"/>
  <c r="O236" i="49"/>
  <c r="O202" i="49"/>
  <c r="S202" i="49" s="1"/>
  <c r="O204" i="49"/>
  <c r="S204" i="49" s="1"/>
  <c r="M207" i="49"/>
  <c r="O208" i="49"/>
  <c r="O212" i="49"/>
  <c r="O219" i="49"/>
  <c r="S219" i="49" s="1"/>
  <c r="M223" i="49"/>
  <c r="J223" i="49"/>
  <c r="N224" i="49"/>
  <c r="S224" i="49" s="1"/>
  <c r="S229" i="49"/>
  <c r="M234" i="49"/>
  <c r="J234" i="49"/>
  <c r="S206" i="49"/>
  <c r="J226" i="49"/>
  <c r="M226" i="49"/>
  <c r="M233" i="49"/>
  <c r="J233" i="49"/>
  <c r="S236" i="49"/>
  <c r="M205" i="49"/>
  <c r="M209" i="49"/>
  <c r="M213" i="49"/>
  <c r="J219" i="49"/>
  <c r="S222" i="49"/>
  <c r="J225" i="49"/>
  <c r="M230" i="49"/>
  <c r="J230" i="49"/>
  <c r="S233" i="49"/>
  <c r="M239" i="49"/>
  <c r="S213" i="49"/>
  <c r="J218" i="49"/>
  <c r="M235" i="49"/>
  <c r="J235" i="49"/>
  <c r="O241" i="49"/>
  <c r="S241" i="49" s="1"/>
  <c r="M241" i="49"/>
  <c r="J241" i="49"/>
  <c r="O243" i="49"/>
  <c r="S243" i="49" s="1"/>
  <c r="M243" i="49"/>
  <c r="J243" i="49"/>
  <c r="O245" i="49"/>
  <c r="S245" i="49" s="1"/>
  <c r="M245" i="49"/>
  <c r="J245" i="49"/>
  <c r="C258" i="49"/>
  <c r="S271" i="49"/>
  <c r="M204" i="49"/>
  <c r="M208" i="49"/>
  <c r="M212" i="49"/>
  <c r="M232" i="49"/>
  <c r="J232" i="49"/>
  <c r="S235" i="49"/>
  <c r="S238" i="49"/>
  <c r="S239" i="49"/>
  <c r="S208" i="49"/>
  <c r="S212" i="49"/>
  <c r="M218" i="49"/>
  <c r="M224" i="49"/>
  <c r="J229" i="49"/>
  <c r="M229" i="49"/>
  <c r="S232" i="49"/>
  <c r="O235" i="49"/>
  <c r="M237" i="49"/>
  <c r="J237" i="49"/>
  <c r="M227" i="49"/>
  <c r="O254" i="49"/>
  <c r="S254" i="49" s="1"/>
  <c r="N255" i="49"/>
  <c r="S255" i="49" s="1"/>
  <c r="M256" i="49"/>
  <c r="J222" i="49"/>
  <c r="J239" i="49"/>
  <c r="N257" i="49"/>
  <c r="S257" i="49" s="1"/>
  <c r="J246" i="49"/>
  <c r="J247" i="49"/>
  <c r="J248" i="49"/>
  <c r="J249" i="49"/>
  <c r="M246" i="49"/>
  <c r="M247" i="49"/>
  <c r="M248" i="49"/>
  <c r="S258" i="49" l="1"/>
  <c r="N258" i="49"/>
  <c r="N67" i="49"/>
  <c r="S173" i="49"/>
  <c r="S215" i="49" s="1"/>
  <c r="S67" i="49"/>
  <c r="S250" i="49"/>
  <c r="O95" i="49"/>
  <c r="N33" i="49"/>
  <c r="S23" i="49"/>
  <c r="S33" i="49" s="1"/>
  <c r="N250" i="49"/>
  <c r="S69" i="49"/>
  <c r="S95" i="49" s="1"/>
  <c r="N95" i="49"/>
  <c r="S37" i="49"/>
  <c r="S61" i="49" s="1"/>
  <c r="N61" i="49"/>
  <c r="O250" i="49"/>
  <c r="O258" i="49"/>
  <c r="O278" i="49" s="1"/>
  <c r="N21" i="49"/>
  <c r="S278" i="49" l="1"/>
  <c r="S280" i="49" s="1"/>
  <c r="G18" i="48" s="1"/>
  <c r="H18" i="48" s="1"/>
  <c r="H21" i="48" s="1"/>
  <c r="H22" i="48" s="1"/>
  <c r="H23" i="48" s="1"/>
  <c r="N278" i="49"/>
</calcChain>
</file>

<file path=xl/sharedStrings.xml><?xml version="1.0" encoding="utf-8"?>
<sst xmlns="http://schemas.openxmlformats.org/spreadsheetml/2006/main" count="369" uniqueCount="311">
  <si>
    <t>単価</t>
    <rPh sb="0" eb="2">
      <t>タンカ</t>
    </rPh>
    <phoneticPr fontId="6"/>
  </si>
  <si>
    <t>地区警備本部車両（8人乗り）</t>
    <rPh sb="0" eb="2">
      <t>チク</t>
    </rPh>
    <rPh sb="2" eb="4">
      <t>ケイビ</t>
    </rPh>
    <rPh sb="4" eb="6">
      <t>ホンブ</t>
    </rPh>
    <rPh sb="6" eb="8">
      <t>シャリョウ</t>
    </rPh>
    <rPh sb="10" eb="11">
      <t>ニン</t>
    </rPh>
    <rPh sb="11" eb="12">
      <t>ノ</t>
    </rPh>
    <phoneticPr fontId="6"/>
  </si>
  <si>
    <t>燃料代</t>
    <rPh sb="0" eb="3">
      <t>ネンリョウダイ</t>
    </rPh>
    <phoneticPr fontId="6"/>
  </si>
  <si>
    <t>駐車料金</t>
    <rPh sb="0" eb="2">
      <t>チュウシャ</t>
    </rPh>
    <rPh sb="2" eb="4">
      <t>リョウキン</t>
    </rPh>
    <phoneticPr fontId="6"/>
  </si>
  <si>
    <t>資機材配送料金</t>
    <rPh sb="0" eb="3">
      <t>シキザイ</t>
    </rPh>
    <rPh sb="3" eb="5">
      <t>ハイソウ</t>
    </rPh>
    <rPh sb="5" eb="7">
      <t>リョウキン</t>
    </rPh>
    <phoneticPr fontId="6"/>
  </si>
  <si>
    <t>数量②</t>
    <rPh sb="0" eb="2">
      <t>スウリョウ</t>
    </rPh>
    <phoneticPr fontId="6"/>
  </si>
  <si>
    <t>数量①</t>
    <rPh sb="0" eb="2">
      <t>スウリョウ</t>
    </rPh>
    <phoneticPr fontId="6"/>
  </si>
  <si>
    <t>走路図作成費</t>
    <rPh sb="0" eb="2">
      <t>ソウロ</t>
    </rPh>
    <rPh sb="2" eb="3">
      <t>ズ</t>
    </rPh>
    <rPh sb="3" eb="5">
      <t>サクセイ</t>
    </rPh>
    <rPh sb="5" eb="6">
      <t>ヒ</t>
    </rPh>
    <phoneticPr fontId="6"/>
  </si>
  <si>
    <t>項目</t>
    <rPh sb="0" eb="2">
      <t>コウモク</t>
    </rPh>
    <phoneticPr fontId="6"/>
  </si>
  <si>
    <t>警備員確保に関わる通信費・交通費・人件費</t>
    <rPh sb="0" eb="3">
      <t>ケイビイン</t>
    </rPh>
    <rPh sb="3" eb="5">
      <t>カクホ</t>
    </rPh>
    <rPh sb="6" eb="7">
      <t>カカ</t>
    </rPh>
    <rPh sb="9" eb="12">
      <t>ツウシンヒ</t>
    </rPh>
    <rPh sb="13" eb="16">
      <t>コウツウヒ</t>
    </rPh>
    <rPh sb="17" eb="20">
      <t>ジンケンヒ</t>
    </rPh>
    <phoneticPr fontId="6"/>
  </si>
  <si>
    <t>警察、消防等その他機関との調整業務</t>
    <rPh sb="0" eb="2">
      <t>ケイサツ</t>
    </rPh>
    <rPh sb="3" eb="5">
      <t>ショウボウ</t>
    </rPh>
    <rPh sb="5" eb="6">
      <t>トウ</t>
    </rPh>
    <rPh sb="8" eb="9">
      <t>タ</t>
    </rPh>
    <rPh sb="9" eb="11">
      <t>キカン</t>
    </rPh>
    <rPh sb="13" eb="15">
      <t>チョウセイ</t>
    </rPh>
    <rPh sb="15" eb="17">
      <t>ギョウム</t>
    </rPh>
    <phoneticPr fontId="6"/>
  </si>
  <si>
    <t>資料等出力費</t>
    <rPh sb="0" eb="2">
      <t>シリョウ</t>
    </rPh>
    <rPh sb="2" eb="3">
      <t>トウ</t>
    </rPh>
    <rPh sb="3" eb="5">
      <t>シュツリョク</t>
    </rPh>
    <rPh sb="5" eb="6">
      <t>ヒ</t>
    </rPh>
    <phoneticPr fontId="6"/>
  </si>
  <si>
    <t>警備実施結果報告書作成</t>
    <rPh sb="0" eb="2">
      <t>ケイビ</t>
    </rPh>
    <rPh sb="2" eb="4">
      <t>ジッシ</t>
    </rPh>
    <rPh sb="4" eb="6">
      <t>ケッカ</t>
    </rPh>
    <rPh sb="6" eb="9">
      <t>ホウコクショ</t>
    </rPh>
    <rPh sb="9" eb="11">
      <t>サクセイ</t>
    </rPh>
    <phoneticPr fontId="6"/>
  </si>
  <si>
    <t>名称</t>
    <rPh sb="0" eb="2">
      <t>メイショウ</t>
    </rPh>
    <phoneticPr fontId="6"/>
  </si>
  <si>
    <t>おかやまマラソン事務局主催の定例会出席の経費</t>
    <rPh sb="8" eb="11">
      <t>ジムキョク</t>
    </rPh>
    <rPh sb="11" eb="13">
      <t>シュサイ</t>
    </rPh>
    <rPh sb="14" eb="16">
      <t>テイレイ</t>
    </rPh>
    <rPh sb="16" eb="17">
      <t>カイ</t>
    </rPh>
    <rPh sb="17" eb="19">
      <t>シュッセキ</t>
    </rPh>
    <rPh sb="20" eb="22">
      <t>ケイヒ</t>
    </rPh>
    <phoneticPr fontId="6"/>
  </si>
  <si>
    <t>※警備員の研修について、回数、手段等検討の上、積算してください。</t>
    <rPh sb="1" eb="4">
      <t>ケイビイン</t>
    </rPh>
    <rPh sb="5" eb="7">
      <t>ケンシュウ</t>
    </rPh>
    <rPh sb="12" eb="14">
      <t>カイスウ</t>
    </rPh>
    <rPh sb="15" eb="17">
      <t>シュダン</t>
    </rPh>
    <rPh sb="17" eb="18">
      <t>トウ</t>
    </rPh>
    <rPh sb="18" eb="20">
      <t>ケントウ</t>
    </rPh>
    <rPh sb="21" eb="22">
      <t>ウエ</t>
    </rPh>
    <rPh sb="23" eb="25">
      <t>セキサン</t>
    </rPh>
    <phoneticPr fontId="6"/>
  </si>
  <si>
    <t>総合警備本部用車両（10人乗り）</t>
    <rPh sb="0" eb="2">
      <t>ソウゴウ</t>
    </rPh>
    <rPh sb="2" eb="4">
      <t>ケイビ</t>
    </rPh>
    <rPh sb="4" eb="7">
      <t>ホンブヨウ</t>
    </rPh>
    <rPh sb="7" eb="9">
      <t>シャリョウ</t>
    </rPh>
    <rPh sb="12" eb="13">
      <t>ニン</t>
    </rPh>
    <rPh sb="13" eb="14">
      <t>ノ</t>
    </rPh>
    <phoneticPr fontId="6"/>
  </si>
  <si>
    <t>警備員人件費（旅費、宿泊費含む。）</t>
    <rPh sb="0" eb="3">
      <t>ケイビイン</t>
    </rPh>
    <rPh sb="3" eb="6">
      <t>ジンケンヒ</t>
    </rPh>
    <rPh sb="7" eb="9">
      <t>リョヒ</t>
    </rPh>
    <rPh sb="10" eb="13">
      <t>シュクハクヒ</t>
    </rPh>
    <rPh sb="13" eb="14">
      <t>フク</t>
    </rPh>
    <phoneticPr fontId="6"/>
  </si>
  <si>
    <t>金額（円）
(税抜き)</t>
    <rPh sb="0" eb="2">
      <t>キンガク</t>
    </rPh>
    <rPh sb="3" eb="4">
      <t>エン</t>
    </rPh>
    <rPh sb="7" eb="8">
      <t>ゼイ</t>
    </rPh>
    <rPh sb="8" eb="9">
      <t>ヌ</t>
    </rPh>
    <phoneticPr fontId="6"/>
  </si>
  <si>
    <t>警備計画に関すること</t>
    <rPh sb="0" eb="2">
      <t>ケイビ</t>
    </rPh>
    <rPh sb="2" eb="4">
      <t>ケイカク</t>
    </rPh>
    <rPh sb="5" eb="6">
      <t>カン</t>
    </rPh>
    <phoneticPr fontId="6"/>
  </si>
  <si>
    <t>走路図作成に関すること</t>
    <rPh sb="0" eb="2">
      <t>ソウロ</t>
    </rPh>
    <rPh sb="2" eb="3">
      <t>ズ</t>
    </rPh>
    <rPh sb="3" eb="5">
      <t>サクセイ</t>
    </rPh>
    <rPh sb="6" eb="7">
      <t>カン</t>
    </rPh>
    <phoneticPr fontId="6"/>
  </si>
  <si>
    <t>関係機関との連絡調整に関すること</t>
    <rPh sb="0" eb="2">
      <t>カンケイ</t>
    </rPh>
    <rPh sb="2" eb="4">
      <t>キカン</t>
    </rPh>
    <rPh sb="6" eb="8">
      <t>レンラク</t>
    </rPh>
    <rPh sb="8" eb="10">
      <t>チョウセイ</t>
    </rPh>
    <rPh sb="11" eb="12">
      <t>カン</t>
    </rPh>
    <phoneticPr fontId="6"/>
  </si>
  <si>
    <t>警備用車両の調達に関すること</t>
    <rPh sb="0" eb="2">
      <t>ケイビ</t>
    </rPh>
    <rPh sb="2" eb="3">
      <t>ヨウ</t>
    </rPh>
    <rPh sb="3" eb="5">
      <t>シャリョウ</t>
    </rPh>
    <rPh sb="6" eb="8">
      <t>チョウタツ</t>
    </rPh>
    <rPh sb="9" eb="10">
      <t>カン</t>
    </rPh>
    <phoneticPr fontId="6"/>
  </si>
  <si>
    <t>警備実施結果報告書に関すること</t>
    <rPh sb="0" eb="2">
      <t>ケイビ</t>
    </rPh>
    <rPh sb="2" eb="4">
      <t>ジッシ</t>
    </rPh>
    <rPh sb="4" eb="6">
      <t>ケッカ</t>
    </rPh>
    <rPh sb="6" eb="9">
      <t>ホウコクショ</t>
    </rPh>
    <rPh sb="10" eb="11">
      <t>カン</t>
    </rPh>
    <phoneticPr fontId="6"/>
  </si>
  <si>
    <t>警備員の研修に関すること</t>
    <rPh sb="0" eb="3">
      <t>ケイビイン</t>
    </rPh>
    <rPh sb="4" eb="6">
      <t>ケンシュウ</t>
    </rPh>
    <rPh sb="7" eb="8">
      <t>カン</t>
    </rPh>
    <phoneticPr fontId="6"/>
  </si>
  <si>
    <t>資材撤去トラック　※３ｔトラック２台、運転手２名、撤去作業員４名、回送費含む。）</t>
    <rPh sb="0" eb="2">
      <t>シザイ</t>
    </rPh>
    <rPh sb="2" eb="4">
      <t>テッキョ</t>
    </rPh>
    <rPh sb="17" eb="18">
      <t>ダイ</t>
    </rPh>
    <rPh sb="19" eb="22">
      <t>ウンテンシュ</t>
    </rPh>
    <rPh sb="23" eb="24">
      <t>メイ</t>
    </rPh>
    <rPh sb="25" eb="27">
      <t>テッキョ</t>
    </rPh>
    <rPh sb="27" eb="30">
      <t>サギョウイン</t>
    </rPh>
    <rPh sb="31" eb="32">
      <t>メイ</t>
    </rPh>
    <rPh sb="33" eb="36">
      <t>カイソウヒ</t>
    </rPh>
    <rPh sb="36" eb="37">
      <t>フク</t>
    </rPh>
    <phoneticPr fontId="6"/>
  </si>
  <si>
    <t>：8時間保障の適用</t>
    <rPh sb="2" eb="4">
      <t>ジカン</t>
    </rPh>
    <rPh sb="4" eb="6">
      <t>ホショウ</t>
    </rPh>
    <rPh sb="7" eb="9">
      <t>テキヨウ</t>
    </rPh>
    <phoneticPr fontId="9"/>
  </si>
  <si>
    <t>総合計（消費税別途）</t>
    <rPh sb="0" eb="1">
      <t>ソウ</t>
    </rPh>
    <rPh sb="1" eb="3">
      <t>ゴウケイ</t>
    </rPh>
    <rPh sb="4" eb="7">
      <t>ショウヒゼイ</t>
    </rPh>
    <rPh sb="7" eb="9">
      <t>ベット</t>
    </rPh>
    <phoneticPr fontId="9"/>
  </si>
  <si>
    <t>式</t>
    <rPh sb="0" eb="1">
      <t>シキ</t>
    </rPh>
    <phoneticPr fontId="9"/>
  </si>
  <si>
    <t>その他必要な経費</t>
    <rPh sb="2" eb="3">
      <t>タ</t>
    </rPh>
    <rPh sb="3" eb="5">
      <t>ヒツヨウ</t>
    </rPh>
    <rPh sb="6" eb="8">
      <t>ケイヒ</t>
    </rPh>
    <phoneticPr fontId="9"/>
  </si>
  <si>
    <t>合　計（小計1～10 ）</t>
    <rPh sb="0" eb="1">
      <t>ゴウ</t>
    </rPh>
    <rPh sb="2" eb="3">
      <t>ケイ</t>
    </rPh>
    <rPh sb="4" eb="6">
      <t>ショウケイ</t>
    </rPh>
    <phoneticPr fontId="9"/>
  </si>
  <si>
    <t xml:space="preserve"> </t>
    <phoneticPr fontId="9"/>
  </si>
  <si>
    <t>小計10</t>
    <rPh sb="0" eb="2">
      <t>ショウケイ</t>
    </rPh>
    <phoneticPr fontId="9"/>
  </si>
  <si>
    <t>室</t>
    <rPh sb="0" eb="1">
      <t>シツ</t>
    </rPh>
    <phoneticPr fontId="9"/>
  </si>
  <si>
    <t>本部員の宿泊費　</t>
    <rPh sb="0" eb="3">
      <t>ホンブイン</t>
    </rPh>
    <phoneticPr fontId="9"/>
  </si>
  <si>
    <t>本部員の宿泊費</t>
    <rPh sb="0" eb="3">
      <t>ホンブイン</t>
    </rPh>
    <phoneticPr fontId="9"/>
  </si>
  <si>
    <t>名</t>
    <rPh sb="0" eb="1">
      <t>メイ</t>
    </rPh>
    <phoneticPr fontId="9"/>
  </si>
  <si>
    <t>本部員の交通費</t>
    <rPh sb="0" eb="3">
      <t>ホンブイン</t>
    </rPh>
    <rPh sb="4" eb="7">
      <t>コウツウヒ</t>
    </rPh>
    <phoneticPr fontId="9"/>
  </si>
  <si>
    <t>警備員の移動交通費(県外事業者)＜遠方＞</t>
    <rPh sb="0" eb="3">
      <t>ケイビイン</t>
    </rPh>
    <rPh sb="4" eb="6">
      <t>イドウ</t>
    </rPh>
    <rPh sb="6" eb="9">
      <t>コウツウヒ</t>
    </rPh>
    <rPh sb="10" eb="12">
      <t>ケンガイ</t>
    </rPh>
    <rPh sb="12" eb="15">
      <t>ジギョウシャ</t>
    </rPh>
    <rPh sb="17" eb="19">
      <t>エンポウ</t>
    </rPh>
    <phoneticPr fontId="9"/>
  </si>
  <si>
    <t>警備員の移動交通費(県外事業者)＜近接＞</t>
    <rPh sb="0" eb="3">
      <t>ケイビイン</t>
    </rPh>
    <rPh sb="4" eb="6">
      <t>イドウ</t>
    </rPh>
    <rPh sb="6" eb="9">
      <t>コウツウヒ</t>
    </rPh>
    <rPh sb="10" eb="12">
      <t>ケンガイ</t>
    </rPh>
    <rPh sb="12" eb="15">
      <t>ジギョウシャ</t>
    </rPh>
    <rPh sb="17" eb="19">
      <t>キンセツ</t>
    </rPh>
    <phoneticPr fontId="9"/>
  </si>
  <si>
    <t>警備会社の事前現地調査に係る移動交通費</t>
    <rPh sb="0" eb="4">
      <t>ケイビガイシャ</t>
    </rPh>
    <rPh sb="5" eb="7">
      <t>ジゼン</t>
    </rPh>
    <rPh sb="7" eb="9">
      <t>ゲンチ</t>
    </rPh>
    <rPh sb="9" eb="11">
      <t>チョウサ</t>
    </rPh>
    <rPh sb="12" eb="13">
      <t>カカ</t>
    </rPh>
    <rPh sb="14" eb="19">
      <t>イドウコウツウヒ</t>
    </rPh>
    <phoneticPr fontId="9"/>
  </si>
  <si>
    <t>警備員の移動交通費(県内事業者)＜岡山市外＞</t>
    <rPh sb="0" eb="3">
      <t>ケイビイン</t>
    </rPh>
    <rPh sb="4" eb="6">
      <t>イドウ</t>
    </rPh>
    <rPh sb="6" eb="9">
      <t>コウツウヒ</t>
    </rPh>
    <rPh sb="10" eb="12">
      <t>ケンナイ</t>
    </rPh>
    <rPh sb="12" eb="15">
      <t>ジギョウシャ</t>
    </rPh>
    <rPh sb="17" eb="20">
      <t>オカヤマシ</t>
    </rPh>
    <rPh sb="20" eb="21">
      <t>ガイ</t>
    </rPh>
    <phoneticPr fontId="9"/>
  </si>
  <si>
    <t>警備員の移動交通費(県内事業者)＜岡山市内＞</t>
    <rPh sb="0" eb="3">
      <t>ケイビイン</t>
    </rPh>
    <rPh sb="4" eb="6">
      <t>イドウ</t>
    </rPh>
    <rPh sb="6" eb="9">
      <t>コウツウヒ</t>
    </rPh>
    <rPh sb="10" eb="12">
      <t>ケンナイ</t>
    </rPh>
    <rPh sb="12" eb="15">
      <t>ジギョウシャ</t>
    </rPh>
    <rPh sb="17" eb="21">
      <t>オカヤマシナイ</t>
    </rPh>
    <phoneticPr fontId="9"/>
  </si>
  <si>
    <t>交通宿泊費</t>
    <rPh sb="0" eb="2">
      <t>コウツウ</t>
    </rPh>
    <rPh sb="2" eb="5">
      <t>シュクハクヒ</t>
    </rPh>
    <phoneticPr fontId="9"/>
  </si>
  <si>
    <t>小計9</t>
    <rPh sb="0" eb="2">
      <t>ショウケイ</t>
    </rPh>
    <phoneticPr fontId="9"/>
  </si>
  <si>
    <t>清心町資材転換(警備スタッフ)</t>
    <rPh sb="0" eb="3">
      <t>セイシンチョウ</t>
    </rPh>
    <rPh sb="3" eb="7">
      <t>シザイテンカン</t>
    </rPh>
    <rPh sb="8" eb="10">
      <t>ケイビ</t>
    </rPh>
    <phoneticPr fontId="9"/>
  </si>
  <si>
    <t>資材転換アシスタントディレクター</t>
    <rPh sb="0" eb="2">
      <t>シザイ</t>
    </rPh>
    <rPh sb="2" eb="4">
      <t>テンカン</t>
    </rPh>
    <phoneticPr fontId="9"/>
  </si>
  <si>
    <t>資材転換ディレクター</t>
    <rPh sb="0" eb="2">
      <t>シザイ</t>
    </rPh>
    <rPh sb="2" eb="4">
      <t>テンカン</t>
    </rPh>
    <phoneticPr fontId="9"/>
  </si>
  <si>
    <t>ベネッセ駐車場</t>
  </si>
  <si>
    <t>その他</t>
    <rPh sb="2" eb="3">
      <t>タ</t>
    </rPh>
    <phoneticPr fontId="9"/>
  </si>
  <si>
    <t>小計8</t>
    <rPh sb="0" eb="2">
      <t>ショウケイ</t>
    </rPh>
    <phoneticPr fontId="9"/>
  </si>
  <si>
    <t>浦安西(警備スタッフ)</t>
    <rPh sb="0" eb="2">
      <t>ウラヤス</t>
    </rPh>
    <rPh sb="2" eb="3">
      <t>ニシ</t>
    </rPh>
    <rPh sb="4" eb="6">
      <t>ケイビ</t>
    </rPh>
    <phoneticPr fontId="9"/>
  </si>
  <si>
    <t>浦安本町付近(警備スタッフ)</t>
    <rPh sb="0" eb="2">
      <t>ウラヤス</t>
    </rPh>
    <rPh sb="2" eb="4">
      <t>ホンマチ</t>
    </rPh>
    <rPh sb="4" eb="6">
      <t>フキン</t>
    </rPh>
    <rPh sb="7" eb="9">
      <t>ケイビ</t>
    </rPh>
    <phoneticPr fontId="9"/>
  </si>
  <si>
    <t>富田</t>
    <rPh sb="0" eb="2">
      <t>トミタ</t>
    </rPh>
    <phoneticPr fontId="9"/>
  </si>
  <si>
    <t>郡団地前</t>
  </si>
  <si>
    <t>七区小学校口</t>
  </si>
  <si>
    <t>丙川橋西(警備スタッフ)</t>
    <rPh sb="5" eb="7">
      <t>ケイビ</t>
    </rPh>
    <phoneticPr fontId="9"/>
  </si>
  <si>
    <t>瓦橋(警備スタッフ)</t>
    <rPh sb="3" eb="5">
      <t>ケイビ</t>
    </rPh>
    <phoneticPr fontId="9"/>
  </si>
  <si>
    <t>大和町東(警備スタッフ)</t>
    <rPh sb="5" eb="7">
      <t>ケイビ</t>
    </rPh>
    <phoneticPr fontId="9"/>
  </si>
  <si>
    <t>西税務署前(警備スタッフ)</t>
    <rPh sb="6" eb="8">
      <t>ケイビ</t>
    </rPh>
    <phoneticPr fontId="9"/>
  </si>
  <si>
    <t>百閒川橋(警備スタッフ)</t>
    <rPh sb="5" eb="7">
      <t>ケイビ</t>
    </rPh>
    <phoneticPr fontId="9"/>
  </si>
  <si>
    <t>浜三丁目交差点</t>
  </si>
  <si>
    <t>古京交差点</t>
    <phoneticPr fontId="9"/>
  </si>
  <si>
    <t>旭東町交差点</t>
  </si>
  <si>
    <t>青江交差点</t>
    <phoneticPr fontId="9"/>
  </si>
  <si>
    <t>郡交差点</t>
  </si>
  <si>
    <t>七区入口交差点</t>
    <phoneticPr fontId="9"/>
  </si>
  <si>
    <t>丙川交差点</t>
    <phoneticPr fontId="9"/>
  </si>
  <si>
    <t>大雲寺交差点</t>
    <phoneticPr fontId="9"/>
  </si>
  <si>
    <t>清輝橋交差点</t>
  </si>
  <si>
    <t>十日市交差点</t>
    <phoneticPr fontId="9"/>
  </si>
  <si>
    <t>厚生町交差点(警備スタッフ)</t>
    <rPh sb="7" eb="9">
      <t>ケイビ</t>
    </rPh>
    <phoneticPr fontId="9"/>
  </si>
  <si>
    <t>昭和町交差点(警備スタッフ)</t>
    <rPh sb="7" eb="9">
      <t>ケイビ</t>
    </rPh>
    <phoneticPr fontId="9"/>
  </si>
  <si>
    <t>伊福町交差点</t>
    <phoneticPr fontId="9"/>
  </si>
  <si>
    <t>下中野交差点</t>
    <phoneticPr fontId="9"/>
  </si>
  <si>
    <t>野田西交差点(警備スタッフ)</t>
    <rPh sb="7" eb="9">
      <t>ケイビ</t>
    </rPh>
    <phoneticPr fontId="9"/>
  </si>
  <si>
    <t>首部橋西(警備スタッフ)</t>
    <rPh sb="0" eb="3">
      <t>コウベバシ</t>
    </rPh>
    <rPh sb="3" eb="4">
      <t>ニシ</t>
    </rPh>
    <rPh sb="5" eb="7">
      <t>ケイビ</t>
    </rPh>
    <phoneticPr fontId="9"/>
  </si>
  <si>
    <t>岡大入口交差点</t>
    <phoneticPr fontId="9"/>
  </si>
  <si>
    <t>大和町交差点</t>
    <phoneticPr fontId="9"/>
  </si>
  <si>
    <t>広域</t>
    <rPh sb="0" eb="2">
      <t>コウイキ</t>
    </rPh>
    <phoneticPr fontId="9"/>
  </si>
  <si>
    <t>小計7</t>
    <rPh sb="0" eb="2">
      <t>ショウケイ</t>
    </rPh>
    <phoneticPr fontId="9"/>
  </si>
  <si>
    <t>第102班</t>
  </si>
  <si>
    <t>第101班</t>
  </si>
  <si>
    <t>第100班</t>
  </si>
  <si>
    <t>第99班</t>
  </si>
  <si>
    <t>第98班</t>
  </si>
  <si>
    <t>第97班</t>
  </si>
  <si>
    <t>第96班</t>
  </si>
  <si>
    <t>第95班(警備スタッフ)</t>
    <rPh sb="5" eb="7">
      <t>ケイビ</t>
    </rPh>
    <phoneticPr fontId="9"/>
  </si>
  <si>
    <t>第95班</t>
  </si>
  <si>
    <t>第94班</t>
  </si>
  <si>
    <t>第93班</t>
  </si>
  <si>
    <t>第92班</t>
  </si>
  <si>
    <t>第91班</t>
  </si>
  <si>
    <t>第90班</t>
  </si>
  <si>
    <t>第89班</t>
  </si>
  <si>
    <t>第88班</t>
  </si>
  <si>
    <t>第87班</t>
  </si>
  <si>
    <t>第86班</t>
  </si>
  <si>
    <t>第85班</t>
  </si>
  <si>
    <t>第84班</t>
  </si>
  <si>
    <t>第83班</t>
  </si>
  <si>
    <t>第82班</t>
  </si>
  <si>
    <t>第81班</t>
  </si>
  <si>
    <t>第80班</t>
  </si>
  <si>
    <t>第79班</t>
  </si>
  <si>
    <t>第78班</t>
  </si>
  <si>
    <t>第77班</t>
  </si>
  <si>
    <t>第76班</t>
  </si>
  <si>
    <t>第75班</t>
  </si>
  <si>
    <t>第74班</t>
  </si>
  <si>
    <t>第73班</t>
    <phoneticPr fontId="9"/>
  </si>
  <si>
    <t>第71班(第9給水所含む)</t>
    <rPh sb="5" eb="6">
      <t>ダイ</t>
    </rPh>
    <rPh sb="7" eb="9">
      <t>キュウスイ</t>
    </rPh>
    <rPh sb="9" eb="10">
      <t>ジョ</t>
    </rPh>
    <rPh sb="10" eb="11">
      <t>フク</t>
    </rPh>
    <phoneticPr fontId="9"/>
  </si>
  <si>
    <t>第70班</t>
    <phoneticPr fontId="9"/>
  </si>
  <si>
    <t>第69班(警備スタッフ)</t>
  </si>
  <si>
    <t>第69班</t>
    <phoneticPr fontId="9"/>
  </si>
  <si>
    <t>第68班(警備スタッフ)</t>
    <rPh sb="5" eb="7">
      <t>ケイビ</t>
    </rPh>
    <phoneticPr fontId="9"/>
  </si>
  <si>
    <t>第67班(警備スタッフ)</t>
    <rPh sb="5" eb="7">
      <t>ケイビ</t>
    </rPh>
    <phoneticPr fontId="9"/>
  </si>
  <si>
    <t>第66班</t>
  </si>
  <si>
    <t>第65班(警備スタッフ)</t>
    <rPh sb="5" eb="7">
      <t>ケイビ</t>
    </rPh>
    <phoneticPr fontId="9"/>
  </si>
  <si>
    <t>第64班</t>
  </si>
  <si>
    <t>第63班</t>
  </si>
  <si>
    <t>第62班</t>
  </si>
  <si>
    <t>第61班</t>
  </si>
  <si>
    <t>第60班(第8給水所含む)</t>
    <rPh sb="5" eb="6">
      <t>ダイ</t>
    </rPh>
    <rPh sb="7" eb="9">
      <t>キュウスイ</t>
    </rPh>
    <rPh sb="9" eb="10">
      <t>ジョ</t>
    </rPh>
    <rPh sb="10" eb="11">
      <t>フク</t>
    </rPh>
    <phoneticPr fontId="9"/>
  </si>
  <si>
    <t>第59班(第8給水所含む)</t>
    <rPh sb="5" eb="6">
      <t>ダイ</t>
    </rPh>
    <rPh sb="7" eb="9">
      <t>キュウスイ</t>
    </rPh>
    <rPh sb="9" eb="10">
      <t>ジョ</t>
    </rPh>
    <rPh sb="10" eb="11">
      <t>フク</t>
    </rPh>
    <phoneticPr fontId="9"/>
  </si>
  <si>
    <t>第58班</t>
  </si>
  <si>
    <t>第57班</t>
  </si>
  <si>
    <t>第56班</t>
  </si>
  <si>
    <t>第55班</t>
  </si>
  <si>
    <t>第54班</t>
  </si>
  <si>
    <t>第53班</t>
  </si>
  <si>
    <t>第52班</t>
  </si>
  <si>
    <t>第51班</t>
  </si>
  <si>
    <t>第50班</t>
  </si>
  <si>
    <t>第49班</t>
  </si>
  <si>
    <t>第48班</t>
  </si>
  <si>
    <t>第47班</t>
  </si>
  <si>
    <t>第46班</t>
  </si>
  <si>
    <t>第45班</t>
  </si>
  <si>
    <t>第44班</t>
  </si>
  <si>
    <t>第42班</t>
  </si>
  <si>
    <t>第25班(広域対応含む)</t>
  </si>
  <si>
    <t>第24班</t>
    <phoneticPr fontId="9"/>
  </si>
  <si>
    <t>第23班(第2給水所含む)</t>
    <rPh sb="5" eb="6">
      <t>ダイ</t>
    </rPh>
    <rPh sb="7" eb="9">
      <t>キュウスイ</t>
    </rPh>
    <rPh sb="9" eb="10">
      <t>ジョ</t>
    </rPh>
    <rPh sb="10" eb="11">
      <t>フク</t>
    </rPh>
    <phoneticPr fontId="9"/>
  </si>
  <si>
    <t>第22班</t>
  </si>
  <si>
    <t>第21班</t>
  </si>
  <si>
    <t>第20班(警備スタッフ)</t>
    <rPh sb="5" eb="7">
      <t>ケイビ</t>
    </rPh>
    <phoneticPr fontId="9"/>
  </si>
  <si>
    <t>第20班</t>
  </si>
  <si>
    <t>第19班</t>
  </si>
  <si>
    <t>第18班</t>
  </si>
  <si>
    <t>第17班</t>
  </si>
  <si>
    <t>第16班(第1給水所含む)</t>
    <rPh sb="5" eb="6">
      <t>ダイ</t>
    </rPh>
    <rPh sb="7" eb="9">
      <t>キュウスイ</t>
    </rPh>
    <rPh sb="9" eb="10">
      <t>ジョ</t>
    </rPh>
    <rPh sb="10" eb="11">
      <t>フク</t>
    </rPh>
    <phoneticPr fontId="9"/>
  </si>
  <si>
    <t>第15班</t>
    <phoneticPr fontId="9"/>
  </si>
  <si>
    <t>第14班</t>
  </si>
  <si>
    <t>第13班</t>
  </si>
  <si>
    <t>第12班</t>
    <phoneticPr fontId="9"/>
  </si>
  <si>
    <t>第11班</t>
  </si>
  <si>
    <t>第10班</t>
    <phoneticPr fontId="9"/>
  </si>
  <si>
    <t>第9班</t>
    <phoneticPr fontId="9"/>
  </si>
  <si>
    <t>第8班(警備スタッフ)</t>
    <rPh sb="4" eb="6">
      <t>ケイビ</t>
    </rPh>
    <phoneticPr fontId="9"/>
  </si>
  <si>
    <t>第8班</t>
  </si>
  <si>
    <t>第7班(警備スタッフ)</t>
    <rPh sb="4" eb="6">
      <t>ケイビ</t>
    </rPh>
    <phoneticPr fontId="9"/>
  </si>
  <si>
    <t>第7班</t>
  </si>
  <si>
    <t>第6班</t>
  </si>
  <si>
    <t>第5班(第13給水所含む)</t>
    <rPh sb="4" eb="5">
      <t>ダイ</t>
    </rPh>
    <rPh sb="7" eb="9">
      <t>キュウスイ</t>
    </rPh>
    <rPh sb="9" eb="10">
      <t>ジョ</t>
    </rPh>
    <rPh sb="10" eb="11">
      <t>フク</t>
    </rPh>
    <phoneticPr fontId="9"/>
  </si>
  <si>
    <t>第4班</t>
    <phoneticPr fontId="9"/>
  </si>
  <si>
    <t>第3班</t>
    <phoneticPr fontId="9"/>
  </si>
  <si>
    <t>第2班(B)</t>
  </si>
  <si>
    <t>第2班(A)</t>
  </si>
  <si>
    <t>第1班</t>
    <phoneticPr fontId="9"/>
  </si>
  <si>
    <t>第0班</t>
    <phoneticPr fontId="9"/>
  </si>
  <si>
    <t>沿道</t>
    <rPh sb="0" eb="2">
      <t>エンドウ</t>
    </rPh>
    <phoneticPr fontId="9"/>
  </si>
  <si>
    <t>小計6</t>
    <rPh sb="0" eb="2">
      <t>ショウケイ</t>
    </rPh>
    <phoneticPr fontId="9"/>
  </si>
  <si>
    <t>夜間設置物警戒</t>
  </si>
  <si>
    <t>遊撃巡回</t>
  </si>
  <si>
    <t>運動公園交差点</t>
    <phoneticPr fontId="9"/>
  </si>
  <si>
    <t>国体町交差点</t>
    <phoneticPr fontId="9"/>
  </si>
  <si>
    <t>清心町交差点(警備スタッフ)</t>
    <rPh sb="7" eb="9">
      <t>ケイビ</t>
    </rPh>
    <phoneticPr fontId="9"/>
  </si>
  <si>
    <t>奉還町東交差点</t>
  </si>
  <si>
    <t>岡山駅西口周辺 (警備スタッフ)</t>
    <rPh sb="9" eb="11">
      <t>ケイビ</t>
    </rPh>
    <phoneticPr fontId="9"/>
  </si>
  <si>
    <t>岡山駅西口周辺</t>
    <phoneticPr fontId="9"/>
  </si>
  <si>
    <t>会場周辺駐車対策</t>
    <phoneticPr fontId="9"/>
  </si>
  <si>
    <t>フィニッシュ関係エリア</t>
  </si>
  <si>
    <t>EXPO警戒</t>
  </si>
  <si>
    <t>第1駐車場ゲート前道路</t>
  </si>
  <si>
    <t>自由広場内</t>
  </si>
  <si>
    <t>自由広場出入口</t>
  </si>
  <si>
    <t>第1駐車場ゲート</t>
  </si>
  <si>
    <t>第2駐車場ゲート</t>
  </si>
  <si>
    <t>第3駐車場ゲート</t>
  </si>
  <si>
    <t>小計5</t>
    <rPh sb="0" eb="2">
      <t>ショウケイ</t>
    </rPh>
    <phoneticPr fontId="9"/>
  </si>
  <si>
    <t>小計4</t>
    <rPh sb="0" eb="2">
      <t>ショウケイ</t>
    </rPh>
    <phoneticPr fontId="9"/>
  </si>
  <si>
    <t>清心町北</t>
    <phoneticPr fontId="9"/>
  </si>
  <si>
    <t>岡山駅西口周辺(警備スタッフ)</t>
    <rPh sb="8" eb="10">
      <t>ケイビ</t>
    </rPh>
    <phoneticPr fontId="9"/>
  </si>
  <si>
    <t>第1駐車場ゲート前通路</t>
  </si>
  <si>
    <t>第2駐車場ゲート前通路</t>
  </si>
  <si>
    <t>第3駐車場ゲート前通路</t>
  </si>
  <si>
    <t>スタートフィニッシュ本部</t>
  </si>
  <si>
    <t>小計3</t>
    <rPh sb="0" eb="2">
      <t>ショウケイ</t>
    </rPh>
    <phoneticPr fontId="9"/>
  </si>
  <si>
    <t>EXPO会場車両搬入</t>
    <rPh sb="4" eb="6">
      <t>カイジョウ</t>
    </rPh>
    <rPh sb="6" eb="8">
      <t>シャリョウ</t>
    </rPh>
    <rPh sb="8" eb="10">
      <t>ハンニュウ</t>
    </rPh>
    <phoneticPr fontId="9"/>
  </si>
  <si>
    <t>小計2</t>
    <rPh sb="0" eb="2">
      <t>ショウケイ</t>
    </rPh>
    <phoneticPr fontId="9"/>
  </si>
  <si>
    <t>小計1</t>
    <rPh sb="0" eb="2">
      <t>ショウケイ</t>
    </rPh>
    <phoneticPr fontId="9"/>
  </si>
  <si>
    <t>統括スタッフ(後半部分)</t>
    <rPh sb="0" eb="2">
      <t>トウカツ</t>
    </rPh>
    <rPh sb="7" eb="9">
      <t>コウハン</t>
    </rPh>
    <rPh sb="9" eb="11">
      <t>ブブン</t>
    </rPh>
    <phoneticPr fontId="9"/>
  </si>
  <si>
    <t>統括スタッフ(前半部分)</t>
    <rPh sb="0" eb="2">
      <t>トウカツ</t>
    </rPh>
    <rPh sb="7" eb="9">
      <t>ゼンハン</t>
    </rPh>
    <rPh sb="9" eb="11">
      <t>ブブン</t>
    </rPh>
    <phoneticPr fontId="9"/>
  </si>
  <si>
    <t>規制解除広報車</t>
    <rPh sb="0" eb="2">
      <t>キセイ</t>
    </rPh>
    <rPh sb="2" eb="4">
      <t>カイジョ</t>
    </rPh>
    <rPh sb="4" eb="7">
      <t>コウホウシャ</t>
    </rPh>
    <phoneticPr fontId="9"/>
  </si>
  <si>
    <t>東警備本部</t>
  </si>
  <si>
    <t>南警備本部</t>
  </si>
  <si>
    <t>北警備本部</t>
  </si>
  <si>
    <t>総合警備本部</t>
  </si>
  <si>
    <t>夜</t>
    <rPh sb="0" eb="1">
      <t>ヨル</t>
    </rPh>
    <phoneticPr fontId="9"/>
  </si>
  <si>
    <t>昼</t>
    <rPh sb="0" eb="1">
      <t>ヒル</t>
    </rPh>
    <phoneticPr fontId="9"/>
  </si>
  <si>
    <t>昼夜計</t>
    <rPh sb="0" eb="2">
      <t>チュウヤ</t>
    </rPh>
    <rPh sb="2" eb="3">
      <t>ケイ</t>
    </rPh>
    <phoneticPr fontId="9"/>
  </si>
  <si>
    <t>時間</t>
    <rPh sb="0" eb="2">
      <t>ジカン</t>
    </rPh>
    <phoneticPr fontId="9"/>
  </si>
  <si>
    <t>終</t>
    <rPh sb="0" eb="1">
      <t>オワ</t>
    </rPh>
    <phoneticPr fontId="9"/>
  </si>
  <si>
    <t>始</t>
    <rPh sb="0" eb="1">
      <t>ハジ</t>
    </rPh>
    <phoneticPr fontId="9"/>
  </si>
  <si>
    <t>警備料金</t>
    <rPh sb="0" eb="2">
      <t>ケイビ</t>
    </rPh>
    <rPh sb="2" eb="4">
      <t>リョウキン</t>
    </rPh>
    <phoneticPr fontId="9"/>
  </si>
  <si>
    <t>延時間数</t>
    <rPh sb="0" eb="1">
      <t>ノ</t>
    </rPh>
    <rPh sb="1" eb="4">
      <t>ジカンスウ</t>
    </rPh>
    <phoneticPr fontId="9"/>
  </si>
  <si>
    <t>1日あたりの時間数</t>
    <rPh sb="1" eb="2">
      <t>ニチ</t>
    </rPh>
    <rPh sb="6" eb="9">
      <t>ジカンスウ</t>
    </rPh>
    <phoneticPr fontId="9"/>
  </si>
  <si>
    <t>ポスト</t>
    <phoneticPr fontId="9"/>
  </si>
  <si>
    <t>配置時間</t>
    <rPh sb="0" eb="2">
      <t>ハイチ</t>
    </rPh>
    <rPh sb="2" eb="4">
      <t>ジカン</t>
    </rPh>
    <phoneticPr fontId="9"/>
  </si>
  <si>
    <t>期間</t>
    <rPh sb="0" eb="2">
      <t>キカン</t>
    </rPh>
    <phoneticPr fontId="9"/>
  </si>
  <si>
    <t>保障適用時間</t>
    <rPh sb="0" eb="2">
      <t>ホショウ</t>
    </rPh>
    <rPh sb="2" eb="4">
      <t>テキヨウ</t>
    </rPh>
    <rPh sb="4" eb="6">
      <t>ジカン</t>
    </rPh>
    <phoneticPr fontId="6"/>
  </si>
  <si>
    <t>（配置転換によるポスト・保障適用時間の削減を検討すること）</t>
    <rPh sb="1" eb="5">
      <t>ハイチテンカン</t>
    </rPh>
    <rPh sb="12" eb="18">
      <t>ホショウテキヨウジカン</t>
    </rPh>
    <rPh sb="19" eb="21">
      <t>サクゲン</t>
    </rPh>
    <rPh sb="22" eb="24">
      <t>ケントウ</t>
    </rPh>
    <phoneticPr fontId="9"/>
  </si>
  <si>
    <t>警備資機材に関すること</t>
    <phoneticPr fontId="6"/>
  </si>
  <si>
    <t>警備計画策定、各種マニュアル等の作成（仕様書参照）　</t>
    <rPh sb="0" eb="2">
      <t>ケイビ</t>
    </rPh>
    <rPh sb="2" eb="4">
      <t>ケイカク</t>
    </rPh>
    <rPh sb="4" eb="6">
      <t>サクテイ</t>
    </rPh>
    <rPh sb="7" eb="9">
      <t>カクシュ</t>
    </rPh>
    <rPh sb="14" eb="15">
      <t>トウ</t>
    </rPh>
    <rPh sb="16" eb="18">
      <t>サクセイ</t>
    </rPh>
    <rPh sb="19" eb="22">
      <t>シヨウショ</t>
    </rPh>
    <rPh sb="22" eb="24">
      <t>サンショウ</t>
    </rPh>
    <phoneticPr fontId="6"/>
  </si>
  <si>
    <t>EXPO警戒</t>
    <phoneticPr fontId="6"/>
  </si>
  <si>
    <t>第2駐車場ゲート</t>
    <phoneticPr fontId="6"/>
  </si>
  <si>
    <t>済生会病院前交差点</t>
    <rPh sb="0" eb="3">
      <t>サイセイカイ</t>
    </rPh>
    <rPh sb="3" eb="6">
      <t>ビョウインマエ</t>
    </rPh>
    <rPh sb="6" eb="9">
      <t>コウサテン</t>
    </rPh>
    <phoneticPr fontId="9"/>
  </si>
  <si>
    <t>店舗対策</t>
    <rPh sb="0" eb="4">
      <t>テンポタイサク</t>
    </rPh>
    <phoneticPr fontId="9"/>
  </si>
  <si>
    <t>遊撃巡回</t>
    <phoneticPr fontId="9"/>
  </si>
  <si>
    <t>国体町交差点</t>
    <rPh sb="3" eb="6">
      <t>コウサテン</t>
    </rPh>
    <phoneticPr fontId="9"/>
  </si>
  <si>
    <t>運動公園交差点</t>
    <rPh sb="0" eb="4">
      <t>ウンドウコウエン</t>
    </rPh>
    <rPh sb="4" eb="7">
      <t>コウサテン</t>
    </rPh>
    <phoneticPr fontId="9"/>
  </si>
  <si>
    <t>清心町北交差点</t>
    <phoneticPr fontId="6"/>
  </si>
  <si>
    <t>清心町交差点(警備スタッフ)</t>
    <rPh sb="7" eb="9">
      <t>ケイビ</t>
    </rPh>
    <phoneticPr fontId="6"/>
  </si>
  <si>
    <t>作業</t>
    <rPh sb="0" eb="2">
      <t>サギョウ</t>
    </rPh>
    <phoneticPr fontId="9"/>
  </si>
  <si>
    <t>計</t>
    <rPh sb="0" eb="1">
      <t>ケイ</t>
    </rPh>
    <phoneticPr fontId="6"/>
  </si>
  <si>
    <t>岡山国道事務所駐車場</t>
    <rPh sb="0" eb="2">
      <t>オカヤマ</t>
    </rPh>
    <rPh sb="2" eb="7">
      <t>コクドウジムショ</t>
    </rPh>
    <rPh sb="7" eb="10">
      <t>チュウシャジョウ</t>
    </rPh>
    <phoneticPr fontId="9"/>
  </si>
  <si>
    <t>第68班</t>
    <phoneticPr fontId="9"/>
  </si>
  <si>
    <t>第72班</t>
    <phoneticPr fontId="6"/>
  </si>
  <si>
    <t>倉安川</t>
    <rPh sb="0" eb="1">
      <t>クラ</t>
    </rPh>
    <rPh sb="1" eb="3">
      <t>ヤスカワ</t>
    </rPh>
    <phoneticPr fontId="9"/>
  </si>
  <si>
    <t>第2駐車場ゲート前道路</t>
    <phoneticPr fontId="6"/>
  </si>
  <si>
    <t>第19班(警備スタッフ)</t>
    <rPh sb="5" eb="7">
      <t>ケイビ</t>
    </rPh>
    <phoneticPr fontId="9"/>
  </si>
  <si>
    <t>第21班(警備スタッフ)</t>
    <rPh sb="5" eb="7">
      <t>ケイビ</t>
    </rPh>
    <phoneticPr fontId="9"/>
  </si>
  <si>
    <t>第102班（警備スタッフ）</t>
    <rPh sb="6" eb="8">
      <t>ケイビ</t>
    </rPh>
    <phoneticPr fontId="6"/>
  </si>
  <si>
    <t>第1駐車場ゲート</t>
    <phoneticPr fontId="6"/>
  </si>
  <si>
    <t>招待者エリア～遊撃対応</t>
    <rPh sb="7" eb="9">
      <t>ユウゲキ</t>
    </rPh>
    <rPh sb="9" eb="11">
      <t>タイオウ</t>
    </rPh>
    <phoneticPr fontId="6"/>
  </si>
  <si>
    <t>ランナーエリア入場口～シャトルバス旋回場</t>
    <rPh sb="17" eb="19">
      <t>センカイ</t>
    </rPh>
    <rPh sb="19" eb="20">
      <t>ジョウ</t>
    </rPh>
    <phoneticPr fontId="6"/>
  </si>
  <si>
    <t>第34班(広域対応含む)</t>
    <phoneticPr fontId="9"/>
  </si>
  <si>
    <t>第37班(広域対応含む)</t>
    <phoneticPr fontId="9"/>
  </si>
  <si>
    <t>慈圭病院バス転回所</t>
    <rPh sb="1" eb="2">
      <t>ケイ</t>
    </rPh>
    <rPh sb="6" eb="8">
      <t>テンカイ</t>
    </rPh>
    <rPh sb="8" eb="9">
      <t>ジョ</t>
    </rPh>
    <phoneticPr fontId="9"/>
  </si>
  <si>
    <t>第41班(広域対応含む)</t>
    <phoneticPr fontId="9"/>
  </si>
  <si>
    <t>津島京町一丁目交差点(警備スタッフ)</t>
    <rPh sb="3" eb="4">
      <t>マチ</t>
    </rPh>
    <rPh sb="11" eb="13">
      <t>ケイビ</t>
    </rPh>
    <phoneticPr fontId="9"/>
  </si>
  <si>
    <t>第43班</t>
    <phoneticPr fontId="9"/>
  </si>
  <si>
    <t>伊島北町交差点</t>
    <rPh sb="0" eb="2">
      <t>イシマ</t>
    </rPh>
    <rPh sb="2" eb="4">
      <t>キタマチ</t>
    </rPh>
    <phoneticPr fontId="9"/>
  </si>
  <si>
    <t>清心町交差点</t>
    <phoneticPr fontId="6"/>
  </si>
  <si>
    <t>うち検定</t>
    <rPh sb="2" eb="4">
      <t>ケンテイ</t>
    </rPh>
    <phoneticPr fontId="6"/>
  </si>
  <si>
    <t>済生会病院前交差点</t>
    <rPh sb="6" eb="9">
      <t>コウサテン</t>
    </rPh>
    <phoneticPr fontId="9"/>
  </si>
  <si>
    <t>合計</t>
    <rPh sb="0" eb="2">
      <t>ゴウケイ</t>
    </rPh>
    <phoneticPr fontId="6"/>
  </si>
  <si>
    <t>昼(a)</t>
    <rPh sb="0" eb="1">
      <t>ヒル</t>
    </rPh>
    <phoneticPr fontId="9"/>
  </si>
  <si>
    <t>新京橋西交差点</t>
    <phoneticPr fontId="6"/>
  </si>
  <si>
    <t>人数</t>
    <rPh sb="0" eb="2">
      <t>ニンズウ</t>
    </rPh>
    <phoneticPr fontId="9"/>
  </si>
  <si>
    <r>
      <t>警備員等の派遣及び警備業務の実施に関すること</t>
    </r>
    <r>
      <rPr>
        <u/>
        <sz val="9"/>
        <rFont val="ＭＳ Ｐゴシック"/>
        <family val="3"/>
        <charset val="128"/>
        <scheme val="minor"/>
      </rPr>
      <t>（別紙【警備業務設計書【警備員人件費】にて積算してください。）</t>
    </r>
    <rPh sb="0" eb="3">
      <t>ケイビイン</t>
    </rPh>
    <rPh sb="3" eb="4">
      <t>ナド</t>
    </rPh>
    <rPh sb="5" eb="7">
      <t>ハケン</t>
    </rPh>
    <rPh sb="7" eb="8">
      <t>オヨ</t>
    </rPh>
    <rPh sb="9" eb="11">
      <t>ケイビ</t>
    </rPh>
    <rPh sb="11" eb="13">
      <t>ギョウム</t>
    </rPh>
    <rPh sb="14" eb="16">
      <t>ジッシ</t>
    </rPh>
    <rPh sb="17" eb="18">
      <t>カン</t>
    </rPh>
    <rPh sb="23" eb="25">
      <t>ベッシ</t>
    </rPh>
    <rPh sb="26" eb="28">
      <t>ケイビ</t>
    </rPh>
    <rPh sb="28" eb="30">
      <t>ギョウム</t>
    </rPh>
    <rPh sb="30" eb="33">
      <t>セッケイショ</t>
    </rPh>
    <rPh sb="34" eb="37">
      <t>ケイビイン</t>
    </rPh>
    <rPh sb="37" eb="40">
      <t>ジンケンヒ</t>
    </rPh>
    <rPh sb="43" eb="45">
      <t>セキサン</t>
    </rPh>
    <phoneticPr fontId="6"/>
  </si>
  <si>
    <t>注）</t>
    <rPh sb="0" eb="1">
      <t>チュウ</t>
    </rPh>
    <phoneticPr fontId="6"/>
  </si>
  <si>
    <t>３．「（警備スタッフ）」は、原則、「アルバイト等」を配置すること。</t>
    <rPh sb="4" eb="6">
      <t>ケイビ</t>
    </rPh>
    <rPh sb="14" eb="16">
      <t>ゲンソク</t>
    </rPh>
    <rPh sb="23" eb="24">
      <t>トウ</t>
    </rPh>
    <rPh sb="26" eb="28">
      <t>ハイチ</t>
    </rPh>
    <phoneticPr fontId="6"/>
  </si>
  <si>
    <t>.</t>
    <phoneticPr fontId="6"/>
  </si>
  <si>
    <t>１．「うち検定」の欄には、警備員等の検定等に関する規則（平成17年国家公安委員会規則第20号）第２条又は警備計画に基づき検定合格警備員を配置し、検定合格警備員以外の警備員に係る単価とは異なるものを適用する予定の人数（左欄に掲げる人数の内数）を計上すること。</t>
    <rPh sb="5" eb="7">
      <t>ケンテイ</t>
    </rPh>
    <rPh sb="9" eb="10">
      <t>ラン</t>
    </rPh>
    <rPh sb="13" eb="16">
      <t>ケイビイン</t>
    </rPh>
    <rPh sb="47" eb="48">
      <t>ダイ</t>
    </rPh>
    <rPh sb="49" eb="50">
      <t>ジョウ</t>
    </rPh>
    <rPh sb="50" eb="51">
      <t>マタ</t>
    </rPh>
    <rPh sb="57" eb="58">
      <t>モト</t>
    </rPh>
    <rPh sb="68" eb="70">
      <t>ハイチ</t>
    </rPh>
    <rPh sb="72" eb="74">
      <t>ケンテイ</t>
    </rPh>
    <rPh sb="74" eb="79">
      <t>ゴウカクケイビイン</t>
    </rPh>
    <rPh sb="79" eb="81">
      <t>イガイ</t>
    </rPh>
    <rPh sb="82" eb="85">
      <t>ケイビイン</t>
    </rPh>
    <rPh sb="86" eb="87">
      <t>カカ</t>
    </rPh>
    <rPh sb="88" eb="90">
      <t>タンカ</t>
    </rPh>
    <rPh sb="92" eb="93">
      <t>コト</t>
    </rPh>
    <rPh sb="98" eb="100">
      <t>テキヨウ</t>
    </rPh>
    <rPh sb="102" eb="104">
      <t>ヨテイ</t>
    </rPh>
    <rPh sb="105" eb="107">
      <t>ニンズウ</t>
    </rPh>
    <rPh sb="108" eb="110">
      <t>サラン</t>
    </rPh>
    <rPh sb="111" eb="112">
      <t>カカ</t>
    </rPh>
    <rPh sb="114" eb="116">
      <t>ニンズウ</t>
    </rPh>
    <rPh sb="117" eb="119">
      <t>ウチスウ</t>
    </rPh>
    <rPh sb="121" eb="123">
      <t>ケイジョウ</t>
    </rPh>
    <phoneticPr fontId="6"/>
  </si>
  <si>
    <t>消費税及び地方消費税の額</t>
    <rPh sb="0" eb="3">
      <t>ショウヒゼイ</t>
    </rPh>
    <rPh sb="3" eb="4">
      <t>オヨ</t>
    </rPh>
    <rPh sb="5" eb="10">
      <t>チホウショウヒゼイ</t>
    </rPh>
    <rPh sb="11" eb="12">
      <t>ガク</t>
    </rPh>
    <phoneticPr fontId="6"/>
  </si>
  <si>
    <r>
      <t>２．検定合格警備員の単価を設定する場合は、原則、検定合格警備員以外の警備員に係る単価の</t>
    </r>
    <r>
      <rPr>
        <b/>
        <sz val="11"/>
        <color rgb="FFFF0000"/>
        <rFont val="ＭＳ Ｐゴシック"/>
        <family val="3"/>
        <charset val="128"/>
        <scheme val="minor"/>
      </rPr>
      <t>１．１５倍以内</t>
    </r>
    <r>
      <rPr>
        <b/>
        <sz val="11"/>
        <color theme="1"/>
        <rFont val="ＭＳ Ｐゴシック"/>
        <family val="3"/>
        <charset val="128"/>
        <scheme val="minor"/>
      </rPr>
      <t>とすること。</t>
    </r>
    <rPh sb="10" eb="12">
      <t>タンカ</t>
    </rPh>
    <rPh sb="13" eb="15">
      <t>セッテイ</t>
    </rPh>
    <rPh sb="17" eb="19">
      <t>バアイ</t>
    </rPh>
    <rPh sb="21" eb="23">
      <t>ゲンソク</t>
    </rPh>
    <rPh sb="24" eb="26">
      <t>ケンテイ</t>
    </rPh>
    <rPh sb="26" eb="28">
      <t>ゴウカク</t>
    </rPh>
    <rPh sb="28" eb="31">
      <t>ケイビイン</t>
    </rPh>
    <rPh sb="31" eb="33">
      <t>イガイ</t>
    </rPh>
    <rPh sb="34" eb="37">
      <t>ケイビイン</t>
    </rPh>
    <rPh sb="38" eb="39">
      <t>カカ</t>
    </rPh>
    <rPh sb="40" eb="42">
      <t>タンカ</t>
    </rPh>
    <rPh sb="47" eb="48">
      <t>バイ</t>
    </rPh>
    <rPh sb="48" eb="50">
      <t>イナイ</t>
    </rPh>
    <phoneticPr fontId="6"/>
  </si>
  <si>
    <r>
      <t>(a)*</t>
    </r>
    <r>
      <rPr>
        <sz val="11"/>
        <color rgb="FFFF0000"/>
        <rFont val="ＭＳ Ｐゴシック"/>
        <family val="3"/>
        <charset val="128"/>
      </rPr>
      <t>0.15以内</t>
    </r>
    <rPh sb="8" eb="10">
      <t>イナイ</t>
    </rPh>
    <phoneticPr fontId="6"/>
  </si>
  <si>
    <t>警備時間単価  +</t>
    <rPh sb="0" eb="2">
      <t>ケイビ</t>
    </rPh>
    <rPh sb="2" eb="4">
      <t>ジカン</t>
    </rPh>
    <rPh sb="4" eb="6">
      <t>タンカ</t>
    </rPh>
    <phoneticPr fontId="9"/>
  </si>
  <si>
    <t>検定加算</t>
    <rPh sb="0" eb="1">
      <t>ケンテイ</t>
    </rPh>
    <rPh sb="1" eb="3">
      <t>カサン</t>
    </rPh>
    <phoneticPr fontId="6"/>
  </si>
  <si>
    <t>合計金額（円）
（税抜き）</t>
    <rPh sb="0" eb="2">
      <t>ゴウケイ</t>
    </rPh>
    <rPh sb="2" eb="3">
      <t>キン</t>
    </rPh>
    <rPh sb="3" eb="4">
      <t>ガク</t>
    </rPh>
    <rPh sb="5" eb="6">
      <t>エン</t>
    </rPh>
    <rPh sb="9" eb="10">
      <t>ゼイ</t>
    </rPh>
    <rPh sb="10" eb="11">
      <t>ヌ</t>
    </rPh>
    <phoneticPr fontId="6"/>
  </si>
  <si>
    <t>体育館</t>
  </si>
  <si>
    <t>体育館南側道路</t>
    <rPh sb="3" eb="5">
      <t>ミナミガワ</t>
    </rPh>
    <rPh sb="5" eb="7">
      <t>ドウロ</t>
    </rPh>
    <phoneticPr fontId="9"/>
  </si>
  <si>
    <t>陸上競技場諸室エリア</t>
  </si>
  <si>
    <t>「おかやまマラソン２０２６」警備業務設計書【警備員人件費】</t>
    <rPh sb="14" eb="18">
      <t>ケイビギョウム</t>
    </rPh>
    <rPh sb="18" eb="21">
      <t>セッケイショ</t>
    </rPh>
    <rPh sb="22" eb="25">
      <t>ケイビイン</t>
    </rPh>
    <rPh sb="25" eb="28">
      <t>ジンケンヒ</t>
    </rPh>
    <phoneticPr fontId="9"/>
  </si>
  <si>
    <t>11/5（木）</t>
    <rPh sb="5" eb="6">
      <t>モク</t>
    </rPh>
    <phoneticPr fontId="9"/>
  </si>
  <si>
    <t>11/6（金）</t>
    <rPh sb="5" eb="6">
      <t>キン</t>
    </rPh>
    <phoneticPr fontId="9"/>
  </si>
  <si>
    <t>11/7（土）</t>
    <rPh sb="5" eb="6">
      <t>ド</t>
    </rPh>
    <phoneticPr fontId="9"/>
  </si>
  <si>
    <t>11/9（月）</t>
    <rPh sb="5" eb="6">
      <t>ゲツ</t>
    </rPh>
    <phoneticPr fontId="9"/>
  </si>
  <si>
    <t>11/8（日）</t>
    <rPh sb="5" eb="6">
      <t>ニチ</t>
    </rPh>
    <phoneticPr fontId="9"/>
  </si>
  <si>
    <t>11/4(水)</t>
    <phoneticPr fontId="9"/>
  </si>
  <si>
    <t>11/5(木)</t>
    <phoneticPr fontId="9"/>
  </si>
  <si>
    <t>11/6(金)</t>
    <phoneticPr fontId="9"/>
  </si>
  <si>
    <t>11/7(土)</t>
    <phoneticPr fontId="9"/>
  </si>
  <si>
    <t>11/8(日)</t>
    <phoneticPr fontId="9"/>
  </si>
  <si>
    <t>拡声器付き資材撤去確認車　１台（運転手１名、撤去確認(作業)員３名を含む。）</t>
    <rPh sb="0" eb="4">
      <t>カクセイキツ</t>
    </rPh>
    <rPh sb="5" eb="7">
      <t>シザイ</t>
    </rPh>
    <rPh sb="7" eb="12">
      <t>テッキョカクニンシャ</t>
    </rPh>
    <rPh sb="14" eb="15">
      <t>ダイ</t>
    </rPh>
    <rPh sb="16" eb="19">
      <t>ウンテンシュ</t>
    </rPh>
    <rPh sb="20" eb="21">
      <t>メイ</t>
    </rPh>
    <rPh sb="22" eb="26">
      <t>テッキョカクニン</t>
    </rPh>
    <rPh sb="27" eb="29">
      <t>サギョウ</t>
    </rPh>
    <rPh sb="30" eb="31">
      <t>イン</t>
    </rPh>
    <rPh sb="32" eb="33">
      <t>メイ</t>
    </rPh>
    <rPh sb="34" eb="35">
      <t>フク</t>
    </rPh>
    <phoneticPr fontId="6"/>
  </si>
  <si>
    <t>南方一丁目・二丁目境</t>
    <rPh sb="0" eb="2">
      <t>ミナミカタ</t>
    </rPh>
    <rPh sb="2" eb="5">
      <t>イッチョウメ</t>
    </rPh>
    <rPh sb="6" eb="9">
      <t>ニチョウメ</t>
    </rPh>
    <rPh sb="9" eb="10">
      <t>サカイ</t>
    </rPh>
    <phoneticPr fontId="9"/>
  </si>
  <si>
    <t>第26班(広域対応含む)</t>
    <phoneticPr fontId="6"/>
  </si>
  <si>
    <t>迂回誘導用サインカー
（大和町・青江・浜三丁目）</t>
    <rPh sb="0" eb="2">
      <t>ウカイ</t>
    </rPh>
    <rPh sb="2" eb="5">
      <t>ユウドウヨウ</t>
    </rPh>
    <rPh sb="12" eb="15">
      <t>ヤマトチョウ</t>
    </rPh>
    <rPh sb="16" eb="18">
      <t>アオエ</t>
    </rPh>
    <rPh sb="19" eb="20">
      <t>ハマ</t>
    </rPh>
    <rPh sb="20" eb="23">
      <t>サンチョウメ</t>
    </rPh>
    <phoneticPr fontId="6"/>
  </si>
  <si>
    <t>第38班(広域対応含む)</t>
    <phoneticPr fontId="6"/>
  </si>
  <si>
    <t>第27班(広域対応含む)</t>
    <rPh sb="5" eb="9">
      <t>コウイキタイオウ</t>
    </rPh>
    <rPh sb="9" eb="10">
      <t>フク</t>
    </rPh>
    <phoneticPr fontId="6"/>
  </si>
  <si>
    <t>第29班(広域対応含む)</t>
    <phoneticPr fontId="6"/>
  </si>
  <si>
    <t>第30班(広域対応含む)</t>
    <phoneticPr fontId="6"/>
  </si>
  <si>
    <t>第31班(広域対応含む)</t>
    <phoneticPr fontId="6"/>
  </si>
  <si>
    <t>第32班(広域対応含む)</t>
    <phoneticPr fontId="6"/>
  </si>
  <si>
    <t>第33班(広域対応含む)</t>
    <phoneticPr fontId="6"/>
  </si>
  <si>
    <t>第34班(広域対応含む)</t>
    <phoneticPr fontId="6"/>
  </si>
  <si>
    <t>第35班(広域対応含む)</t>
    <phoneticPr fontId="6"/>
  </si>
  <si>
    <t>第36班(広域対応含む)</t>
    <phoneticPr fontId="6"/>
  </si>
  <si>
    <t>第37班(広域対応含む)</t>
    <phoneticPr fontId="6"/>
  </si>
  <si>
    <t>第39班(広域対応含む)</t>
    <phoneticPr fontId="6"/>
  </si>
  <si>
    <t>第40班(広域対応含む)</t>
    <phoneticPr fontId="9"/>
  </si>
  <si>
    <t>補助競技場南側</t>
    <rPh sb="0" eb="5">
      <t>ホジョキョウギジョウ</t>
    </rPh>
    <rPh sb="5" eb="7">
      <t>ミナミガワ</t>
    </rPh>
    <phoneticPr fontId="9"/>
  </si>
  <si>
    <t>西川緑道班～3,4,5,6班,、広域に合流</t>
    <rPh sb="0" eb="2">
      <t>ニシガワ</t>
    </rPh>
    <rPh sb="2" eb="5">
      <t>リョクドウハン</t>
    </rPh>
    <rPh sb="13" eb="14">
      <t>ハン</t>
    </rPh>
    <rPh sb="16" eb="18">
      <t>コウイキ</t>
    </rPh>
    <rPh sb="19" eb="21">
      <t>ゴウリュウ</t>
    </rPh>
    <phoneticPr fontId="9"/>
  </si>
  <si>
    <t>徐行旗（９枚）
３２班・６５班・６７～６９班</t>
    <rPh sb="0" eb="2">
      <t>ジョコウ</t>
    </rPh>
    <rPh sb="2" eb="3">
      <t>ハタ</t>
    </rPh>
    <rPh sb="5" eb="6">
      <t>マイ</t>
    </rPh>
    <rPh sb="10" eb="11">
      <t>ハン</t>
    </rPh>
    <rPh sb="14" eb="15">
      <t>ハン</t>
    </rPh>
    <rPh sb="21" eb="22">
      <t>ハン</t>
    </rPh>
    <phoneticPr fontId="6"/>
  </si>
  <si>
    <t>第1駐車場内</t>
    <phoneticPr fontId="6"/>
  </si>
  <si>
    <t>第28班(広域対応含む)</t>
    <phoneticPr fontId="6"/>
  </si>
  <si>
    <t>第41班(広域対応含む)</t>
    <phoneticPr fontId="6"/>
  </si>
  <si>
    <t>「おかやまマラソン２０２６」警備業務設計書【全体】</t>
    <rPh sb="14" eb="16">
      <t>ケイビ</t>
    </rPh>
    <rPh sb="16" eb="18">
      <t>ギョウム</t>
    </rPh>
    <rPh sb="18" eb="21">
      <t>セッケイショ</t>
    </rPh>
    <rPh sb="22" eb="2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</si>
</sst>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0_);[Red]\(0.0\)"/>
    <numFmt numFmtId="179" formatCode="0_);[Red]\(0\)"/>
    <numFmt numFmtId="180" formatCode="h:mm;@"/>
    <numFmt numFmtId="181" formatCode="0_ ;[Red]\-0\ "/>
    <numFmt numFmtId="182" formatCode="#,##0.0;[Red]\-#,##0.0"/>
    <numFmt numFmtId="183" formatCode="m/d;@"/>
    <numFmt numFmtId="184" formatCode="[h]:mm"/>
    <numFmt numFmtId="185" formatCode="0.0&quot;ヵ&quot;&quot;月&quot;"/>
    <numFmt numFmtId="186" formatCode="0&quot;式&quot;"/>
    <numFmt numFmtId="187" formatCode="0&quot;日&quot;"/>
    <numFmt numFmtId="188" formatCode="0&quot;Ｐ&quot;"/>
    <numFmt numFmtId="189" formatCode="0&quot;台&quot;"/>
    <numFmt numFmtId="190" formatCode="0&quot;か所&quot;"/>
  </numFmts>
  <fonts count="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sz val="11"/>
      <name val="明朝"/>
      <family val="1"/>
      <charset val="128"/>
    </font>
    <font>
      <b/>
      <sz val="11"/>
      <name val="ＭＳ Ｐゴシック"/>
      <family val="3"/>
      <charset val="128"/>
      <scheme val="major"/>
    </font>
    <font>
      <b/>
      <sz val="16"/>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1"/>
      <color rgb="FFFF0000"/>
      <name val="ＭＳ Ｐゴシック"/>
      <family val="3"/>
      <charset val="128"/>
    </font>
    <font>
      <sz val="10"/>
      <name val="ＭＳ ゴシック"/>
      <family val="3"/>
      <charset val="128"/>
    </font>
    <font>
      <sz val="9"/>
      <name val="ＭＳ ゴシック"/>
      <family val="3"/>
      <charset val="128"/>
    </font>
    <font>
      <i/>
      <sz val="11"/>
      <color rgb="FF7030A0"/>
      <name val="ＭＳ Ｐゴシック"/>
      <family val="3"/>
      <charset val="128"/>
    </font>
    <font>
      <b/>
      <i/>
      <sz val="11"/>
      <color rgb="FF7030A0"/>
      <name val="ＭＳ Ｐゴシック"/>
      <family val="3"/>
      <charset val="128"/>
    </font>
    <font>
      <i/>
      <sz val="10"/>
      <name val="ＭＳ Ｐゴシック"/>
      <family val="3"/>
      <charset val="128"/>
    </font>
    <font>
      <i/>
      <sz val="10"/>
      <name val="ＭＳ Ｐゴシック"/>
      <family val="3"/>
      <charset val="128"/>
      <scheme val="minor"/>
    </font>
    <font>
      <sz val="11"/>
      <color theme="1"/>
      <name val="ＭＳ Ｐゴシック"/>
      <family val="3"/>
      <charset val="128"/>
    </font>
    <font>
      <b/>
      <sz val="14"/>
      <name val="ＭＳ Ｐゴシック"/>
      <family val="3"/>
      <charset val="128"/>
      <scheme val="minor"/>
    </font>
    <font>
      <sz val="11"/>
      <color theme="1"/>
      <name val="ＭＳ Ｐゴシック"/>
      <family val="2"/>
      <scheme val="minor"/>
    </font>
    <font>
      <sz val="11"/>
      <color rgb="FF0070C0"/>
      <name val="ＭＳ Ｐゴシック"/>
      <family val="3"/>
      <charset val="128"/>
    </font>
    <font>
      <sz val="11"/>
      <color theme="4"/>
      <name val="ＭＳ Ｐゴシック"/>
      <family val="3"/>
      <charset val="128"/>
    </font>
    <font>
      <sz val="11"/>
      <color rgb="FF00B050"/>
      <name val="ＭＳ Ｐゴシック"/>
      <family val="3"/>
      <charset val="128"/>
    </font>
    <font>
      <i/>
      <sz val="11"/>
      <name val="ＭＳ Ｐゴシック"/>
      <family val="3"/>
      <charset val="128"/>
    </font>
    <font>
      <b/>
      <i/>
      <sz val="11"/>
      <name val="ＭＳ Ｐゴシック"/>
      <family val="3"/>
      <charset val="128"/>
    </font>
    <font>
      <b/>
      <sz val="11"/>
      <color theme="1"/>
      <name val="ＭＳ Ｐゴシック"/>
      <family val="3"/>
      <charset val="128"/>
      <scheme val="minor"/>
    </font>
    <font>
      <i/>
      <sz val="11"/>
      <name val="ＭＳ Ｐゴシック"/>
      <family val="3"/>
      <charset val="128"/>
      <scheme val="minor"/>
    </font>
    <font>
      <b/>
      <sz val="11"/>
      <color rgb="FFFF0000"/>
      <name val="ＭＳ Ｐゴシック"/>
      <family val="3"/>
      <charset val="128"/>
    </font>
    <font>
      <i/>
      <sz val="6"/>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1"/>
      <name val="ＭＳ ゴシック"/>
      <family val="3"/>
      <charset val="128"/>
    </font>
    <font>
      <sz val="11"/>
      <color rgb="FF00B0F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3" tint="0.79998168889431442"/>
        <bgColor indexed="64"/>
      </patternFill>
    </fill>
    <fill>
      <patternFill patternType="solid">
        <fgColor theme="8" tint="0.79998168889431442"/>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right/>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diagonalUp="1">
      <left style="thin">
        <color auto="1"/>
      </left>
      <right style="thin">
        <color indexed="64"/>
      </right>
      <top style="thin">
        <color auto="1"/>
      </top>
      <bottom style="thin">
        <color auto="1"/>
      </bottom>
      <diagonal style="thin">
        <color indexed="64"/>
      </diagonal>
    </border>
    <border diagonalUp="1">
      <left/>
      <right style="thin">
        <color auto="1"/>
      </right>
      <top style="thin">
        <color auto="1"/>
      </top>
      <bottom style="thin">
        <color auto="1"/>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auto="1"/>
      </top>
      <bottom style="medium">
        <color indexed="64"/>
      </bottom>
      <diagonal/>
    </border>
    <border>
      <left/>
      <right/>
      <top style="thin">
        <color auto="1"/>
      </top>
      <bottom style="medium">
        <color indexed="64"/>
      </bottom>
      <diagonal/>
    </border>
    <border>
      <left style="hair">
        <color auto="1"/>
      </left>
      <right style="medium">
        <color auto="1"/>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auto="1"/>
      </left>
      <right style="hair">
        <color indexed="64"/>
      </right>
      <top style="thin">
        <color auto="1"/>
      </top>
      <bottom style="thin">
        <color auto="1"/>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right style="hair">
        <color indexed="64"/>
      </right>
      <top style="medium">
        <color indexed="64"/>
      </top>
      <bottom style="thin">
        <color auto="1"/>
      </bottom>
      <diagonal/>
    </border>
    <border>
      <left/>
      <right/>
      <top style="medium">
        <color indexed="64"/>
      </top>
      <bottom style="thin">
        <color auto="1"/>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diagonal/>
    </border>
    <border>
      <left style="hair">
        <color indexed="64"/>
      </left>
      <right/>
      <top style="thin">
        <color auto="1"/>
      </top>
      <bottom style="thin">
        <color auto="1"/>
      </bottom>
      <diagonal/>
    </border>
    <border>
      <left style="hair">
        <color indexed="64"/>
      </left>
      <right style="hair">
        <color indexed="64"/>
      </right>
      <top style="thin">
        <color auto="1"/>
      </top>
      <bottom style="medium">
        <color indexed="64"/>
      </bottom>
      <diagonal/>
    </border>
    <border>
      <left style="thin">
        <color auto="1"/>
      </left>
      <right/>
      <top style="medium">
        <color indexed="64"/>
      </top>
      <bottom style="thin">
        <color auto="1"/>
      </bottom>
      <diagonal/>
    </border>
    <border diagonalUp="1">
      <left style="thin">
        <color auto="1"/>
      </left>
      <right/>
      <top style="thin">
        <color auto="1"/>
      </top>
      <bottom style="thin">
        <color auto="1"/>
      </bottom>
      <diagonal style="thin">
        <color indexed="64"/>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auto="1"/>
      </left>
      <right/>
      <top/>
      <bottom style="medium">
        <color indexed="64"/>
      </bottom>
      <diagonal/>
    </border>
    <border>
      <left style="medium">
        <color auto="1"/>
      </left>
      <right style="medium">
        <color auto="1"/>
      </right>
      <top/>
      <bottom style="medium">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indexed="64"/>
      </right>
      <top style="thin">
        <color auto="1"/>
      </top>
      <bottom/>
      <diagonal/>
    </border>
    <border>
      <left style="medium">
        <color auto="1"/>
      </left>
      <right style="medium">
        <color indexed="64"/>
      </right>
      <top/>
      <bottom/>
      <diagonal/>
    </border>
    <border>
      <left style="medium">
        <color auto="1"/>
      </left>
      <right style="medium">
        <color indexed="64"/>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s>
  <cellStyleXfs count="12">
    <xf numFmtId="0" fontId="0" fillId="0" borderId="0"/>
    <xf numFmtId="0" fontId="5" fillId="0" borderId="0">
      <alignment vertical="center"/>
    </xf>
    <xf numFmtId="38" fontId="7" fillId="0" borderId="0" applyFont="0" applyFill="0" applyBorder="0" applyAlignment="0" applyProtection="0">
      <alignment vertical="center"/>
    </xf>
    <xf numFmtId="0" fontId="11" fillId="0" borderId="0"/>
    <xf numFmtId="0" fontId="7" fillId="0" borderId="0">
      <alignment vertical="center"/>
    </xf>
    <xf numFmtId="0" fontId="7" fillId="0" borderId="0"/>
    <xf numFmtId="0" fontId="4" fillId="0" borderId="0">
      <alignment vertical="center"/>
    </xf>
    <xf numFmtId="38" fontId="7" fillId="0" borderId="0" applyFont="0" applyFill="0" applyBorder="0" applyAlignment="0" applyProtection="0">
      <alignment vertical="center"/>
    </xf>
    <xf numFmtId="0" fontId="3" fillId="0" borderId="0">
      <alignment vertical="center"/>
    </xf>
    <xf numFmtId="0" fontId="27" fillId="0" borderId="0"/>
    <xf numFmtId="0" fontId="2" fillId="0" borderId="0">
      <alignment vertical="center"/>
    </xf>
    <xf numFmtId="0" fontId="1" fillId="0" borderId="0">
      <alignment vertical="center"/>
    </xf>
  </cellStyleXfs>
  <cellXfs count="363">
    <xf numFmtId="0" fontId="0" fillId="0" borderId="0" xfId="0"/>
    <xf numFmtId="38" fontId="7" fillId="0" borderId="0" xfId="2" applyFont="1">
      <alignment vertical="center"/>
    </xf>
    <xf numFmtId="178" fontId="7" fillId="0" borderId="0" xfId="2" applyNumberFormat="1" applyFont="1" applyAlignment="1">
      <alignment horizontal="right" vertical="center"/>
    </xf>
    <xf numFmtId="38" fontId="8" fillId="0" borderId="0" xfId="2" applyFont="1" applyFill="1" applyBorder="1" applyAlignment="1">
      <alignment horizontal="left" vertical="center"/>
    </xf>
    <xf numFmtId="0" fontId="7" fillId="0" borderId="0" xfId="2" applyNumberFormat="1" applyFont="1" applyAlignment="1">
      <alignment horizontal="left" vertical="center"/>
    </xf>
    <xf numFmtId="38" fontId="7" fillId="0" borderId="0" xfId="2" applyFont="1" applyBorder="1">
      <alignment vertical="center"/>
    </xf>
    <xf numFmtId="38" fontId="7" fillId="0" borderId="0" xfId="2" applyFont="1" applyBorder="1" applyAlignment="1">
      <alignment horizontal="right" vertical="center"/>
    </xf>
    <xf numFmtId="178" fontId="7" fillId="0" borderId="0" xfId="2" applyNumberFormat="1" applyFont="1" applyBorder="1" applyAlignment="1">
      <alignment horizontal="right" vertical="center"/>
    </xf>
    <xf numFmtId="181" fontId="7" fillId="0" borderId="0" xfId="2" applyNumberFormat="1" applyFont="1" applyBorder="1">
      <alignment vertical="center"/>
    </xf>
    <xf numFmtId="179" fontId="7" fillId="0" borderId="0" xfId="2" applyNumberFormat="1" applyFont="1" applyBorder="1">
      <alignment vertical="center"/>
    </xf>
    <xf numFmtId="38" fontId="7" fillId="0" borderId="0" xfId="2" applyFont="1" applyBorder="1" applyAlignment="1">
      <alignment vertical="center" shrinkToFit="1"/>
    </xf>
    <xf numFmtId="3" fontId="12" fillId="4" borderId="16" xfId="3" applyNumberFormat="1" applyFont="1" applyFill="1" applyBorder="1" applyAlignment="1">
      <alignment vertical="center"/>
    </xf>
    <xf numFmtId="38" fontId="8" fillId="4" borderId="17" xfId="2" applyFont="1" applyFill="1" applyBorder="1" applyAlignment="1">
      <alignment vertical="center"/>
    </xf>
    <xf numFmtId="38" fontId="8" fillId="4" borderId="18" xfId="2" applyFont="1" applyFill="1" applyBorder="1" applyAlignment="1">
      <alignment vertical="center"/>
    </xf>
    <xf numFmtId="178" fontId="8" fillId="4" borderId="17" xfId="2" applyNumberFormat="1" applyFont="1" applyFill="1" applyBorder="1" applyAlignment="1">
      <alignment vertical="center"/>
    </xf>
    <xf numFmtId="178" fontId="8" fillId="4" borderId="17" xfId="2" applyNumberFormat="1" applyFont="1" applyFill="1" applyBorder="1">
      <alignment vertical="center"/>
    </xf>
    <xf numFmtId="179" fontId="8" fillId="4" borderId="17" xfId="2" applyNumberFormat="1" applyFont="1" applyFill="1" applyBorder="1">
      <alignment vertical="center"/>
    </xf>
    <xf numFmtId="38" fontId="8" fillId="4" borderId="19" xfId="2" applyFont="1" applyFill="1" applyBorder="1" applyAlignment="1">
      <alignment horizontal="center" vertical="center" shrinkToFit="1"/>
    </xf>
    <xf numFmtId="38" fontId="7" fillId="0" borderId="22" xfId="2" applyFont="1" applyBorder="1">
      <alignment vertical="center"/>
    </xf>
    <xf numFmtId="38" fontId="7" fillId="5" borderId="23" xfId="2" applyFont="1" applyFill="1" applyBorder="1" applyAlignment="1">
      <alignment horizontal="right" vertical="center"/>
    </xf>
    <xf numFmtId="38" fontId="7" fillId="5" borderId="24" xfId="2" applyFont="1" applyFill="1" applyBorder="1" applyAlignment="1">
      <alignment horizontal="right" vertical="center"/>
    </xf>
    <xf numFmtId="178" fontId="7" fillId="0" borderId="23" xfId="2" applyNumberFormat="1" applyFont="1" applyFill="1" applyBorder="1" applyAlignment="1">
      <alignment horizontal="right" vertical="center"/>
    </xf>
    <xf numFmtId="182" fontId="7" fillId="0" borderId="23" xfId="2" applyNumberFormat="1" applyFont="1" applyFill="1" applyBorder="1" applyAlignment="1">
      <alignment horizontal="right" vertical="center"/>
    </xf>
    <xf numFmtId="178" fontId="7" fillId="5" borderId="23" xfId="2" applyNumberFormat="1" applyFont="1" applyFill="1" applyBorder="1" applyAlignment="1">
      <alignment vertical="center"/>
    </xf>
    <xf numFmtId="179" fontId="7" fillId="0" borderId="23" xfId="2" applyNumberFormat="1" applyFont="1" applyFill="1" applyBorder="1" applyAlignment="1">
      <alignment horizontal="right" vertical="center"/>
    </xf>
    <xf numFmtId="38" fontId="7" fillId="0" borderId="0" xfId="2" applyFont="1" applyFill="1" applyBorder="1" applyAlignment="1">
      <alignment horizontal="left" vertical="center"/>
    </xf>
    <xf numFmtId="38" fontId="7" fillId="6" borderId="25" xfId="2" applyFont="1" applyFill="1" applyBorder="1" applyAlignment="1">
      <alignment horizontal="right" vertical="center"/>
    </xf>
    <xf numFmtId="38" fontId="7" fillId="6" borderId="26" xfId="2" applyFont="1" applyFill="1" applyBorder="1">
      <alignment vertical="center"/>
    </xf>
    <xf numFmtId="38" fontId="7" fillId="6" borderId="27" xfId="2" applyFont="1" applyFill="1" applyBorder="1" applyAlignment="1">
      <alignment vertical="center"/>
    </xf>
    <xf numFmtId="178" fontId="7" fillId="6" borderId="26" xfId="2" applyNumberFormat="1" applyFont="1" applyFill="1" applyBorder="1" applyAlignment="1">
      <alignment horizontal="right" vertical="center"/>
    </xf>
    <xf numFmtId="179" fontId="7" fillId="6" borderId="26" xfId="2" applyNumberFormat="1" applyFont="1" applyFill="1" applyBorder="1" applyAlignment="1">
      <alignment horizontal="right" vertical="center"/>
    </xf>
    <xf numFmtId="38" fontId="7" fillId="6" borderId="28" xfId="2" applyFont="1" applyFill="1" applyBorder="1" applyAlignment="1">
      <alignment horizontal="center" vertical="center" shrinkToFit="1"/>
    </xf>
    <xf numFmtId="38" fontId="7" fillId="0" borderId="4" xfId="2" applyFont="1" applyFill="1" applyBorder="1">
      <alignment vertical="center"/>
    </xf>
    <xf numFmtId="38" fontId="7" fillId="0" borderId="0" xfId="2" applyFont="1" applyFill="1" applyBorder="1" applyAlignment="1">
      <alignment horizontal="right" vertical="center"/>
    </xf>
    <xf numFmtId="178" fontId="7" fillId="0" borderId="0" xfId="2" applyNumberFormat="1" applyFont="1" applyFill="1" applyBorder="1" applyAlignment="1">
      <alignment horizontal="right" vertical="center"/>
    </xf>
    <xf numFmtId="179" fontId="7" fillId="0" borderId="0" xfId="2" applyNumberFormat="1" applyFont="1" applyFill="1" applyBorder="1" applyAlignment="1">
      <alignment horizontal="right" vertical="center"/>
    </xf>
    <xf numFmtId="38" fontId="7" fillId="0" borderId="33" xfId="2" applyFont="1" applyBorder="1">
      <alignment vertical="center"/>
    </xf>
    <xf numFmtId="178" fontId="7" fillId="0" borderId="34" xfId="4" applyNumberFormat="1" applyBorder="1">
      <alignment vertical="center"/>
    </xf>
    <xf numFmtId="178" fontId="7" fillId="5" borderId="34" xfId="2" applyNumberFormat="1" applyFont="1" applyFill="1" applyBorder="1" applyAlignment="1">
      <alignment vertical="center"/>
    </xf>
    <xf numFmtId="178" fontId="7" fillId="2" borderId="34" xfId="2" applyNumberFormat="1" applyFont="1" applyFill="1" applyBorder="1" applyAlignment="1">
      <alignment vertical="center"/>
    </xf>
    <xf numFmtId="179" fontId="7" fillId="0" borderId="34" xfId="2" applyNumberFormat="1" applyFont="1" applyFill="1" applyBorder="1" applyAlignment="1">
      <alignment horizontal="right" vertical="center"/>
    </xf>
    <xf numFmtId="183" fontId="7" fillId="0" borderId="34" xfId="2" applyNumberFormat="1" applyFont="1" applyBorder="1">
      <alignment vertical="center"/>
    </xf>
    <xf numFmtId="0" fontId="7" fillId="0" borderId="34" xfId="5" applyBorder="1" applyAlignment="1">
      <alignment horizontal="left" vertical="center"/>
    </xf>
    <xf numFmtId="183" fontId="7" fillId="0" borderId="34" xfId="2" applyNumberFormat="1" applyFont="1" applyFill="1" applyBorder="1">
      <alignment vertical="center"/>
    </xf>
    <xf numFmtId="38" fontId="7" fillId="0" borderId="35" xfId="2" applyFont="1" applyFill="1" applyBorder="1" applyAlignment="1">
      <alignment horizontal="center" vertical="center"/>
    </xf>
    <xf numFmtId="38" fontId="7" fillId="0" borderId="36" xfId="2" applyFont="1" applyBorder="1">
      <alignment vertical="center"/>
    </xf>
    <xf numFmtId="178" fontId="7" fillId="0" borderId="37" xfId="4" applyNumberFormat="1" applyBorder="1">
      <alignment vertical="center"/>
    </xf>
    <xf numFmtId="178" fontId="7" fillId="5" borderId="37" xfId="2" applyNumberFormat="1" applyFont="1" applyFill="1" applyBorder="1" applyAlignment="1">
      <alignment vertical="center"/>
    </xf>
    <xf numFmtId="178" fontId="7" fillId="2" borderId="37" xfId="2" applyNumberFormat="1" applyFont="1" applyFill="1" applyBorder="1" applyAlignment="1">
      <alignment vertical="center"/>
    </xf>
    <xf numFmtId="179" fontId="7" fillId="0" borderId="37" xfId="2" applyNumberFormat="1" applyFont="1" applyFill="1" applyBorder="1" applyAlignment="1">
      <alignment horizontal="right" vertical="center"/>
    </xf>
    <xf numFmtId="183" fontId="7" fillId="0" borderId="37" xfId="2" applyNumberFormat="1" applyFont="1" applyBorder="1">
      <alignment vertical="center"/>
    </xf>
    <xf numFmtId="0" fontId="8" fillId="0" borderId="26" xfId="5" applyFont="1" applyBorder="1" applyAlignment="1">
      <alignment horizontal="left" vertical="center"/>
    </xf>
    <xf numFmtId="178" fontId="7" fillId="0" borderId="34" xfId="2" applyNumberFormat="1" applyFont="1" applyFill="1" applyBorder="1" applyAlignment="1">
      <alignment vertical="center"/>
    </xf>
    <xf numFmtId="38" fontId="7" fillId="0" borderId="34" xfId="2" applyFont="1" applyBorder="1" applyAlignment="1">
      <alignment horizontal="left" vertical="center" shrinkToFit="1"/>
    </xf>
    <xf numFmtId="38" fontId="7" fillId="0" borderId="34" xfId="2" applyFont="1" applyFill="1" applyBorder="1" applyAlignment="1">
      <alignment horizontal="left" vertical="center" shrinkToFit="1"/>
    </xf>
    <xf numFmtId="38" fontId="8" fillId="0" borderId="36" xfId="2" applyFont="1" applyBorder="1" applyAlignment="1">
      <alignment vertical="center"/>
    </xf>
    <xf numFmtId="38" fontId="8" fillId="0" borderId="37" xfId="2" applyFont="1" applyBorder="1" applyAlignment="1">
      <alignment vertical="center"/>
    </xf>
    <xf numFmtId="38" fontId="8" fillId="0" borderId="37" xfId="2" applyFont="1" applyFill="1" applyBorder="1" applyAlignment="1">
      <alignment vertical="center"/>
    </xf>
    <xf numFmtId="178" fontId="8" fillId="0" borderId="37" xfId="2" applyNumberFormat="1" applyFont="1" applyBorder="1" applyAlignment="1">
      <alignment vertical="center"/>
    </xf>
    <xf numFmtId="179" fontId="8" fillId="0" borderId="37" xfId="2" applyNumberFormat="1" applyFont="1" applyBorder="1" applyAlignment="1">
      <alignment vertical="center"/>
    </xf>
    <xf numFmtId="38" fontId="8" fillId="0" borderId="37" xfId="2" applyFont="1" applyBorder="1" applyAlignment="1">
      <alignment vertical="center" shrinkToFit="1"/>
    </xf>
    <xf numFmtId="38" fontId="7" fillId="0" borderId="33" xfId="2" applyFont="1" applyFill="1" applyBorder="1">
      <alignment vertical="center"/>
    </xf>
    <xf numFmtId="38" fontId="7" fillId="0" borderId="34" xfId="2" applyFont="1" applyFill="1" applyBorder="1" applyAlignment="1" applyProtection="1">
      <alignment vertical="center" shrinkToFit="1"/>
    </xf>
    <xf numFmtId="38" fontId="8" fillId="0" borderId="36" xfId="2" applyFont="1" applyFill="1" applyBorder="1" applyAlignment="1">
      <alignment horizontal="right" vertical="center"/>
    </xf>
    <xf numFmtId="178" fontId="8" fillId="0" borderId="37" xfId="2" applyNumberFormat="1" applyFont="1" applyFill="1" applyBorder="1" applyAlignment="1">
      <alignment horizontal="right" vertical="center"/>
    </xf>
    <xf numFmtId="179" fontId="8" fillId="0" borderId="37" xfId="2" applyNumberFormat="1" applyFont="1" applyFill="1" applyBorder="1" applyAlignment="1">
      <alignment horizontal="right" vertical="center"/>
    </xf>
    <xf numFmtId="38" fontId="8" fillId="0" borderId="37" xfId="2" applyFont="1" applyFill="1" applyBorder="1" applyAlignment="1">
      <alignment horizontal="right" vertical="center" shrinkToFit="1"/>
    </xf>
    <xf numFmtId="38" fontId="7" fillId="0" borderId="36" xfId="2" applyFont="1" applyFill="1" applyBorder="1" applyAlignment="1">
      <alignment horizontal="right" vertical="center"/>
    </xf>
    <xf numFmtId="178" fontId="7" fillId="0" borderId="37" xfId="2" applyNumberFormat="1" applyFont="1" applyFill="1" applyBorder="1" applyAlignment="1">
      <alignment horizontal="right" vertical="center"/>
    </xf>
    <xf numFmtId="38" fontId="7" fillId="0" borderId="37" xfId="2" applyFont="1" applyFill="1" applyBorder="1" applyAlignment="1">
      <alignment vertical="center"/>
    </xf>
    <xf numFmtId="38" fontId="7" fillId="0" borderId="37" xfId="2" applyFont="1" applyFill="1" applyBorder="1" applyAlignment="1">
      <alignment horizontal="right" vertical="center" shrinkToFit="1"/>
    </xf>
    <xf numFmtId="38" fontId="8" fillId="0" borderId="42" xfId="2" applyFont="1" applyFill="1" applyBorder="1" applyAlignment="1">
      <alignment vertical="center"/>
    </xf>
    <xf numFmtId="38" fontId="8" fillId="0" borderId="43" xfId="2" applyFont="1" applyFill="1" applyBorder="1" applyAlignment="1">
      <alignment vertical="center"/>
    </xf>
    <xf numFmtId="0" fontId="8" fillId="0" borderId="39" xfId="5" applyFont="1" applyBorder="1" applyAlignment="1">
      <alignment horizontal="left" vertical="center"/>
    </xf>
    <xf numFmtId="38" fontId="8" fillId="0" borderId="39" xfId="2" applyFont="1" applyBorder="1" applyAlignment="1">
      <alignment vertical="center"/>
    </xf>
    <xf numFmtId="38" fontId="8" fillId="7" borderId="39" xfId="2" applyFont="1" applyFill="1" applyBorder="1" applyAlignment="1">
      <alignment vertical="center"/>
    </xf>
    <xf numFmtId="38" fontId="8" fillId="7" borderId="39" xfId="2" applyFont="1" applyFill="1" applyBorder="1" applyAlignment="1">
      <alignment horizontal="left" vertical="center"/>
    </xf>
    <xf numFmtId="38" fontId="8" fillId="3" borderId="37" xfId="2" applyFont="1" applyFill="1" applyBorder="1" applyAlignment="1" applyProtection="1">
      <alignment vertical="center"/>
      <protection locked="0"/>
    </xf>
    <xf numFmtId="180" fontId="7" fillId="3" borderId="34" xfId="2" applyNumberFormat="1" applyFont="1" applyFill="1" applyBorder="1" applyProtection="1">
      <alignment vertical="center"/>
      <protection locked="0"/>
    </xf>
    <xf numFmtId="180" fontId="7" fillId="3" borderId="37" xfId="2" applyNumberFormat="1" applyFont="1" applyFill="1" applyBorder="1" applyAlignment="1" applyProtection="1">
      <alignment horizontal="right" vertical="center"/>
      <protection locked="0"/>
    </xf>
    <xf numFmtId="180" fontId="8" fillId="3" borderId="37" xfId="2" applyNumberFormat="1" applyFont="1" applyFill="1" applyBorder="1" applyAlignment="1" applyProtection="1">
      <alignment horizontal="right" vertical="center"/>
      <protection locked="0"/>
    </xf>
    <xf numFmtId="180" fontId="7" fillId="3" borderId="37" xfId="2" applyNumberFormat="1" applyFont="1" applyFill="1" applyBorder="1" applyProtection="1">
      <alignment vertical="center"/>
      <protection locked="0"/>
    </xf>
    <xf numFmtId="179" fontId="7" fillId="0" borderId="34" xfId="2" applyNumberFormat="1" applyFont="1" applyFill="1" applyBorder="1" applyAlignment="1" applyProtection="1">
      <alignment horizontal="right" vertical="center"/>
      <protection locked="0"/>
    </xf>
    <xf numFmtId="179" fontId="8" fillId="0" borderId="37" xfId="2" applyNumberFormat="1" applyFont="1" applyBorder="1" applyAlignment="1" applyProtection="1">
      <alignment vertical="center"/>
      <protection locked="0"/>
    </xf>
    <xf numFmtId="179" fontId="7" fillId="0" borderId="37" xfId="2" applyNumberFormat="1" applyFont="1" applyFill="1" applyBorder="1" applyAlignment="1" applyProtection="1">
      <alignment horizontal="right" vertical="center"/>
      <protection locked="0"/>
    </xf>
    <xf numFmtId="179" fontId="8" fillId="0" borderId="37" xfId="2" applyNumberFormat="1" applyFont="1" applyFill="1" applyBorder="1" applyAlignment="1" applyProtection="1">
      <alignment horizontal="right" vertical="center"/>
      <protection locked="0"/>
    </xf>
    <xf numFmtId="38" fontId="7" fillId="5" borderId="34" xfId="2" applyFont="1" applyFill="1" applyBorder="1" applyAlignment="1" applyProtection="1">
      <alignment horizontal="right" vertical="center"/>
      <protection locked="0"/>
    </xf>
    <xf numFmtId="38" fontId="8" fillId="0" borderId="37" xfId="2" applyFont="1" applyBorder="1" applyAlignment="1" applyProtection="1">
      <alignment vertical="center"/>
      <protection locked="0"/>
    </xf>
    <xf numFmtId="38" fontId="7" fillId="0" borderId="37" xfId="2" applyFont="1" applyFill="1" applyBorder="1" applyAlignment="1" applyProtection="1">
      <alignment horizontal="right" vertical="center"/>
      <protection locked="0"/>
    </xf>
    <xf numFmtId="38" fontId="8" fillId="0" borderId="37" xfId="2" applyFont="1" applyFill="1" applyBorder="1" applyAlignment="1" applyProtection="1">
      <alignment horizontal="right" vertical="center"/>
      <protection locked="0"/>
    </xf>
    <xf numFmtId="38" fontId="7" fillId="5" borderId="37" xfId="2" applyFont="1" applyFill="1" applyBorder="1" applyAlignment="1" applyProtection="1">
      <alignment horizontal="right" vertical="center"/>
      <protection locked="0"/>
    </xf>
    <xf numFmtId="0" fontId="10" fillId="8" borderId="0" xfId="2" applyNumberFormat="1" applyFont="1" applyFill="1" applyAlignment="1">
      <alignment horizontal="right" vertical="center"/>
    </xf>
    <xf numFmtId="180" fontId="7" fillId="0" borderId="0" xfId="2" applyNumberFormat="1" applyFont="1" applyFill="1" applyBorder="1" applyAlignment="1">
      <alignment horizontal="right" vertical="center"/>
    </xf>
    <xf numFmtId="180" fontId="7" fillId="0" borderId="0" xfId="2" applyNumberFormat="1" applyFont="1" applyFill="1" applyBorder="1">
      <alignment vertical="center"/>
    </xf>
    <xf numFmtId="178" fontId="21" fillId="0" borderId="0" xfId="2" applyNumberFormat="1" applyFont="1" applyFill="1" applyBorder="1" applyAlignment="1">
      <alignment horizontal="right" vertical="center"/>
    </xf>
    <xf numFmtId="178" fontId="21" fillId="0" borderId="23" xfId="2" applyNumberFormat="1" applyFont="1" applyFill="1" applyBorder="1" applyAlignment="1">
      <alignment horizontal="right" vertical="center"/>
    </xf>
    <xf numFmtId="178" fontId="22" fillId="4" borderId="17" xfId="2" applyNumberFormat="1" applyFont="1" applyFill="1" applyBorder="1" applyAlignment="1">
      <alignment vertical="center"/>
    </xf>
    <xf numFmtId="178" fontId="21" fillId="0" borderId="0" xfId="2" applyNumberFormat="1" applyFont="1" applyBorder="1" applyAlignment="1">
      <alignment horizontal="right" vertical="center"/>
    </xf>
    <xf numFmtId="0" fontId="21" fillId="0" borderId="0" xfId="2" applyNumberFormat="1" applyFont="1" applyAlignment="1">
      <alignment horizontal="left" vertical="center"/>
    </xf>
    <xf numFmtId="178" fontId="21" fillId="0" borderId="0" xfId="2" applyNumberFormat="1" applyFont="1" applyAlignment="1">
      <alignment horizontal="right" vertical="center"/>
    </xf>
    <xf numFmtId="0" fontId="14" fillId="0" borderId="0" xfId="0" applyFont="1"/>
    <xf numFmtId="38" fontId="14" fillId="0" borderId="34" xfId="2" applyFont="1" applyFill="1" applyBorder="1" applyAlignment="1">
      <alignment horizontal="left" vertical="center" shrinkToFit="1"/>
    </xf>
    <xf numFmtId="38" fontId="14" fillId="0" borderId="34" xfId="2" applyFont="1" applyFill="1" applyBorder="1" applyAlignment="1" applyProtection="1">
      <alignment vertical="center" shrinkToFit="1"/>
    </xf>
    <xf numFmtId="0" fontId="7" fillId="0" borderId="28" xfId="4" applyBorder="1" applyAlignment="1">
      <alignment horizontal="center" vertical="center"/>
    </xf>
    <xf numFmtId="38" fontId="8" fillId="0" borderId="37" xfId="2" applyFont="1" applyFill="1" applyBorder="1" applyAlignment="1" applyProtection="1">
      <alignment vertical="center"/>
      <protection locked="0"/>
    </xf>
    <xf numFmtId="184" fontId="7" fillId="0" borderId="34" xfId="7" applyNumberFormat="1" applyFont="1" applyFill="1" applyBorder="1" applyProtection="1">
      <alignment vertical="center"/>
      <protection locked="0"/>
    </xf>
    <xf numFmtId="180" fontId="7" fillId="0" borderId="37" xfId="2" applyNumberFormat="1" applyFont="1" applyFill="1" applyBorder="1" applyAlignment="1" applyProtection="1">
      <alignment horizontal="right" vertical="center"/>
      <protection locked="0"/>
    </xf>
    <xf numFmtId="180" fontId="8" fillId="0" borderId="37" xfId="2" applyNumberFormat="1" applyFont="1" applyFill="1" applyBorder="1" applyAlignment="1" applyProtection="1">
      <alignment horizontal="right" vertical="center"/>
      <protection locked="0"/>
    </xf>
    <xf numFmtId="180" fontId="7" fillId="0" borderId="37" xfId="2" applyNumberFormat="1" applyFont="1" applyFill="1" applyBorder="1" applyProtection="1">
      <alignment vertical="center"/>
      <protection locked="0"/>
    </xf>
    <xf numFmtId="180" fontId="7" fillId="0" borderId="34" xfId="2" applyNumberFormat="1" applyFont="1" applyFill="1" applyBorder="1" applyProtection="1">
      <alignment vertical="center"/>
      <protection locked="0"/>
    </xf>
    <xf numFmtId="0" fontId="14" fillId="0" borderId="0" xfId="0" applyFont="1" applyAlignment="1">
      <alignment horizontal="center" vertical="center"/>
    </xf>
    <xf numFmtId="0" fontId="14" fillId="0" borderId="0" xfId="0" applyFont="1" applyAlignment="1">
      <alignment vertical="center" shrinkToFit="1"/>
    </xf>
    <xf numFmtId="0" fontId="14" fillId="0" borderId="0" xfId="0" applyFont="1" applyAlignment="1">
      <alignment shrinkToFit="1"/>
    </xf>
    <xf numFmtId="177" fontId="14" fillId="0" borderId="0" xfId="0" applyNumberFormat="1" applyFont="1" applyAlignment="1">
      <alignment vertical="center"/>
    </xf>
    <xf numFmtId="0" fontId="15" fillId="0" borderId="3" xfId="0" applyFont="1" applyBorder="1" applyAlignment="1">
      <alignment horizontal="center" vertical="center" shrinkToFit="1"/>
    </xf>
    <xf numFmtId="177"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6" fillId="0" borderId="1" xfId="0" applyFont="1" applyBorder="1" applyAlignment="1">
      <alignment horizontal="left" vertical="center" wrapText="1" shrinkToFit="1"/>
    </xf>
    <xf numFmtId="177" fontId="16" fillId="0" borderId="1" xfId="0" applyNumberFormat="1" applyFont="1" applyBorder="1" applyAlignment="1">
      <alignment vertical="center"/>
    </xf>
    <xf numFmtId="177" fontId="16" fillId="0" borderId="11" xfId="0" applyNumberFormat="1" applyFont="1" applyBorder="1" applyAlignment="1">
      <alignment horizontal="center" vertical="center"/>
    </xf>
    <xf numFmtId="0" fontId="16" fillId="0" borderId="12" xfId="0" applyFont="1" applyBorder="1" applyAlignment="1">
      <alignment horizontal="center" vertical="center"/>
    </xf>
    <xf numFmtId="0" fontId="14" fillId="0" borderId="9" xfId="0" applyFont="1" applyBorder="1" applyAlignment="1">
      <alignment horizontal="center" vertical="center"/>
    </xf>
    <xf numFmtId="0" fontId="16" fillId="0" borderId="10" xfId="0" applyFont="1" applyBorder="1" applyAlignment="1">
      <alignment vertical="center" wrapText="1" shrinkToFit="1"/>
    </xf>
    <xf numFmtId="0" fontId="16" fillId="0" borderId="2" xfId="0" applyFont="1" applyBorder="1" applyAlignment="1">
      <alignment horizontal="left" vertical="center" wrapText="1" shrinkToFit="1"/>
    </xf>
    <xf numFmtId="177" fontId="16" fillId="0" borderId="2" xfId="0" applyNumberFormat="1" applyFont="1" applyBorder="1" applyAlignment="1">
      <alignment vertical="center"/>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Protection="1">
      <protection locked="0"/>
    </xf>
    <xf numFmtId="177" fontId="14" fillId="0" borderId="0" xfId="0" applyNumberFormat="1" applyFont="1" applyAlignment="1" applyProtection="1">
      <alignment vertical="center"/>
      <protection locked="0"/>
    </xf>
    <xf numFmtId="176" fontId="14" fillId="0" borderId="0" xfId="0" applyNumberFormat="1" applyFont="1" applyAlignment="1" applyProtection="1">
      <alignment horizontal="right"/>
      <protection locked="0"/>
    </xf>
    <xf numFmtId="177" fontId="15" fillId="0" borderId="0" xfId="0" applyNumberFormat="1" applyFont="1" applyAlignment="1" applyProtection="1">
      <alignment vertical="center"/>
      <protection locked="0"/>
    </xf>
    <xf numFmtId="38" fontId="7" fillId="0" borderId="0" xfId="2" applyFont="1" applyFill="1" applyAlignment="1" applyProtection="1">
      <alignment vertical="center"/>
      <protection locked="0"/>
    </xf>
    <xf numFmtId="179" fontId="7" fillId="0" borderId="0" xfId="2" applyNumberFormat="1" applyFont="1" applyFill="1" applyAlignment="1" applyProtection="1">
      <alignment vertical="center"/>
      <protection locked="0"/>
    </xf>
    <xf numFmtId="180" fontId="7" fillId="0" borderId="0" xfId="2" applyNumberFormat="1" applyFont="1" applyFill="1" applyAlignment="1" applyProtection="1">
      <alignment vertical="center"/>
      <protection locked="0"/>
    </xf>
    <xf numFmtId="178" fontId="7" fillId="0" borderId="0" xfId="2" applyNumberFormat="1" applyFont="1" applyFill="1" applyAlignment="1" applyProtection="1">
      <alignment horizontal="right" vertical="center"/>
      <protection locked="0"/>
    </xf>
    <xf numFmtId="178" fontId="21" fillId="0" borderId="0" xfId="2" applyNumberFormat="1" applyFont="1" applyFill="1" applyAlignment="1" applyProtection="1">
      <alignment horizontal="right" vertical="center"/>
      <protection locked="0"/>
    </xf>
    <xf numFmtId="38" fontId="7" fillId="0" borderId="0" xfId="2" applyFont="1" applyFill="1" applyAlignment="1" applyProtection="1">
      <alignment horizontal="right" vertical="center"/>
      <protection locked="0"/>
    </xf>
    <xf numFmtId="0" fontId="7" fillId="0" borderId="0" xfId="2" applyNumberFormat="1" applyFont="1" applyFill="1" applyProtection="1">
      <alignment vertical="center"/>
      <protection locked="0"/>
    </xf>
    <xf numFmtId="38" fontId="7" fillId="0" borderId="0" xfId="2" applyFont="1" applyFill="1" applyProtection="1">
      <alignment vertical="center"/>
      <protection locked="0"/>
    </xf>
    <xf numFmtId="38" fontId="25" fillId="0" borderId="0" xfId="2" applyFont="1" applyFill="1" applyProtection="1">
      <alignment vertical="center"/>
      <protection locked="0"/>
    </xf>
    <xf numFmtId="38" fontId="18" fillId="0" borderId="0" xfId="2" applyFont="1" applyFill="1" applyProtection="1">
      <alignment vertical="center"/>
      <protection locked="0"/>
    </xf>
    <xf numFmtId="38" fontId="8" fillId="0" borderId="0" xfId="2" applyFont="1" applyFill="1" applyProtection="1">
      <alignment vertical="center"/>
      <protection locked="0"/>
    </xf>
    <xf numFmtId="0" fontId="14" fillId="0" borderId="0" xfId="9" applyFont="1" applyProtection="1">
      <protection locked="0"/>
    </xf>
    <xf numFmtId="176" fontId="14" fillId="0" borderId="0" xfId="9" applyNumberFormat="1" applyFont="1" applyAlignment="1" applyProtection="1">
      <alignment horizontal="right"/>
      <protection locked="0"/>
    </xf>
    <xf numFmtId="0" fontId="14" fillId="0" borderId="0" xfId="9" applyFont="1" applyAlignment="1" applyProtection="1">
      <alignment horizontal="center" vertical="center"/>
      <protection locked="0"/>
    </xf>
    <xf numFmtId="177" fontId="14" fillId="0" borderId="0" xfId="9" applyNumberFormat="1" applyFont="1" applyAlignment="1" applyProtection="1">
      <alignment vertical="center"/>
      <protection locked="0"/>
    </xf>
    <xf numFmtId="0" fontId="14" fillId="0" borderId="0" xfId="9" applyFont="1" applyAlignment="1" applyProtection="1">
      <alignment vertical="center"/>
      <protection locked="0"/>
    </xf>
    <xf numFmtId="185" fontId="16" fillId="0" borderId="1" xfId="0" applyNumberFormat="1" applyFont="1" applyBorder="1" applyAlignment="1">
      <alignment horizontal="right" vertical="center"/>
    </xf>
    <xf numFmtId="186" fontId="16" fillId="0" borderId="1" xfId="0" applyNumberFormat="1" applyFont="1" applyBorder="1" applyAlignment="1">
      <alignment horizontal="right" vertical="center"/>
    </xf>
    <xf numFmtId="187" fontId="16" fillId="0" borderId="1" xfId="0" applyNumberFormat="1" applyFont="1" applyBorder="1" applyAlignment="1">
      <alignment horizontal="right" vertical="center"/>
    </xf>
    <xf numFmtId="189" fontId="16" fillId="0" borderId="1" xfId="0" applyNumberFormat="1" applyFont="1" applyBorder="1" applyAlignment="1">
      <alignment horizontal="right" vertical="center"/>
    </xf>
    <xf numFmtId="38" fontId="8" fillId="0" borderId="44" xfId="2" applyFont="1" applyFill="1" applyBorder="1" applyAlignment="1">
      <alignment vertical="center"/>
    </xf>
    <xf numFmtId="178" fontId="7" fillId="0" borderId="46" xfId="4" applyNumberFormat="1" applyBorder="1">
      <alignment vertical="center"/>
    </xf>
    <xf numFmtId="178" fontId="7" fillId="0" borderId="44" xfId="4" applyNumberFormat="1" applyBorder="1">
      <alignment vertical="center"/>
    </xf>
    <xf numFmtId="38" fontId="8" fillId="0" borderId="48" xfId="2" applyFont="1" applyFill="1" applyBorder="1" applyAlignment="1">
      <alignment vertical="center"/>
    </xf>
    <xf numFmtId="38" fontId="7" fillId="0" borderId="35" xfId="2" applyFont="1" applyFill="1" applyBorder="1" applyAlignment="1">
      <alignment horizontal="right" vertical="center"/>
    </xf>
    <xf numFmtId="38" fontId="8" fillId="0" borderId="39" xfId="2" applyFont="1" applyBorder="1" applyAlignment="1" applyProtection="1">
      <alignment vertical="center"/>
      <protection locked="0"/>
    </xf>
    <xf numFmtId="38" fontId="7" fillId="5" borderId="35" xfId="2" applyFont="1" applyFill="1" applyBorder="1" applyAlignment="1" applyProtection="1">
      <alignment horizontal="right" vertical="center"/>
      <protection locked="0"/>
    </xf>
    <xf numFmtId="38" fontId="7" fillId="0" borderId="39" xfId="2" applyFont="1" applyFill="1" applyBorder="1" applyAlignment="1" applyProtection="1">
      <alignment horizontal="right" vertical="center"/>
      <protection locked="0"/>
    </xf>
    <xf numFmtId="38" fontId="8" fillId="0" borderId="39" xfId="2" applyFont="1" applyFill="1" applyBorder="1" applyAlignment="1" applyProtection="1">
      <alignment horizontal="right" vertical="center"/>
      <protection locked="0"/>
    </xf>
    <xf numFmtId="38" fontId="7" fillId="5" borderId="35" xfId="2" applyFont="1" applyFill="1" applyBorder="1" applyAlignment="1" applyProtection="1">
      <alignment horizontal="right" vertical="center" shrinkToFit="1"/>
      <protection locked="0"/>
    </xf>
    <xf numFmtId="38" fontId="28" fillId="0" borderId="0" xfId="2" applyFont="1" applyFill="1" applyProtection="1">
      <alignment vertical="center"/>
      <protection locked="0"/>
    </xf>
    <xf numFmtId="38" fontId="29" fillId="0" borderId="0" xfId="2" applyFont="1" applyFill="1" applyProtection="1">
      <alignment vertical="center"/>
      <protection locked="0"/>
    </xf>
    <xf numFmtId="38" fontId="30" fillId="0" borderId="0" xfId="2" applyFont="1" applyFill="1" applyProtection="1">
      <alignment vertical="center"/>
      <protection locked="0"/>
    </xf>
    <xf numFmtId="38" fontId="7" fillId="9" borderId="40" xfId="2" applyFont="1" applyFill="1" applyBorder="1">
      <alignment vertical="center"/>
    </xf>
    <xf numFmtId="38" fontId="7" fillId="9" borderId="32" xfId="2" applyFont="1" applyFill="1" applyBorder="1" applyAlignment="1">
      <alignment horizontal="left" vertical="center"/>
    </xf>
    <xf numFmtId="38" fontId="7" fillId="9" borderId="32" xfId="2" applyFont="1" applyFill="1" applyBorder="1">
      <alignment vertical="center"/>
    </xf>
    <xf numFmtId="179" fontId="7" fillId="9" borderId="32" xfId="2" applyNumberFormat="1" applyFont="1" applyFill="1" applyBorder="1" applyProtection="1">
      <alignment vertical="center"/>
      <protection locked="0"/>
    </xf>
    <xf numFmtId="179" fontId="7" fillId="9" borderId="32" xfId="2" applyNumberFormat="1" applyFont="1" applyFill="1" applyBorder="1">
      <alignment vertical="center"/>
    </xf>
    <xf numFmtId="178" fontId="7" fillId="9" borderId="32" xfId="2" applyNumberFormat="1" applyFont="1" applyFill="1" applyBorder="1">
      <alignment vertical="center"/>
    </xf>
    <xf numFmtId="178" fontId="7" fillId="9" borderId="45" xfId="2" applyNumberFormat="1" applyFont="1" applyFill="1" applyBorder="1">
      <alignment vertical="center"/>
    </xf>
    <xf numFmtId="38" fontId="7" fillId="9" borderId="40" xfId="2" applyFont="1" applyFill="1" applyBorder="1" applyAlignment="1" applyProtection="1">
      <alignment horizontal="right" vertical="center"/>
      <protection locked="0"/>
    </xf>
    <xf numFmtId="38" fontId="7" fillId="9" borderId="32" xfId="2" applyFont="1" applyFill="1" applyBorder="1" applyAlignment="1" applyProtection="1">
      <alignment horizontal="left" vertical="center"/>
      <protection locked="0"/>
    </xf>
    <xf numFmtId="38" fontId="7" fillId="9" borderId="31" xfId="2" applyFont="1" applyFill="1" applyBorder="1">
      <alignment vertical="center"/>
    </xf>
    <xf numFmtId="38" fontId="7" fillId="9" borderId="32" xfId="2" applyFont="1" applyFill="1" applyBorder="1" applyAlignment="1">
      <alignment horizontal="left" vertical="center" shrinkToFit="1"/>
    </xf>
    <xf numFmtId="38" fontId="7" fillId="9" borderId="18" xfId="2" applyFont="1" applyFill="1" applyBorder="1">
      <alignment vertical="center"/>
    </xf>
    <xf numFmtId="38" fontId="7" fillId="9" borderId="17" xfId="2" applyFont="1" applyFill="1" applyBorder="1" applyAlignment="1">
      <alignment horizontal="left" vertical="center" shrinkToFit="1"/>
    </xf>
    <xf numFmtId="179" fontId="7" fillId="9" borderId="17" xfId="2" applyNumberFormat="1" applyFont="1" applyFill="1" applyBorder="1" applyProtection="1">
      <alignment vertical="center"/>
      <protection locked="0"/>
    </xf>
    <xf numFmtId="179" fontId="7" fillId="9" borderId="17" xfId="2" applyNumberFormat="1" applyFont="1" applyFill="1" applyBorder="1">
      <alignment vertical="center"/>
    </xf>
    <xf numFmtId="178" fontId="7" fillId="9" borderId="17" xfId="2" applyNumberFormat="1" applyFont="1" applyFill="1" applyBorder="1">
      <alignment vertical="center"/>
    </xf>
    <xf numFmtId="178" fontId="7" fillId="9" borderId="47" xfId="2" applyNumberFormat="1" applyFont="1" applyFill="1" applyBorder="1">
      <alignment vertical="center"/>
    </xf>
    <xf numFmtId="38" fontId="7" fillId="9" borderId="18" xfId="2" applyFont="1" applyFill="1" applyBorder="1" applyAlignment="1" applyProtection="1">
      <alignment horizontal="right" vertical="center"/>
      <protection locked="0"/>
    </xf>
    <xf numFmtId="38" fontId="7" fillId="9" borderId="17" xfId="2" applyFont="1" applyFill="1" applyBorder="1" applyAlignment="1" applyProtection="1">
      <alignment horizontal="left" vertical="center"/>
      <protection locked="0"/>
    </xf>
    <xf numFmtId="38" fontId="7" fillId="9" borderId="41" xfId="2" applyFont="1" applyFill="1" applyBorder="1">
      <alignment vertical="center"/>
    </xf>
    <xf numFmtId="190" fontId="7" fillId="9" borderId="17" xfId="2" applyNumberFormat="1" applyFont="1" applyFill="1" applyBorder="1">
      <alignment vertical="center"/>
    </xf>
    <xf numFmtId="38" fontId="7" fillId="9" borderId="45" xfId="2" applyFont="1" applyFill="1" applyBorder="1">
      <alignment vertical="center"/>
    </xf>
    <xf numFmtId="38" fontId="8" fillId="0" borderId="49" xfId="2" applyFont="1" applyFill="1" applyBorder="1" applyAlignment="1">
      <alignment vertical="center"/>
    </xf>
    <xf numFmtId="38" fontId="7" fillId="5" borderId="46" xfId="2" applyFont="1" applyFill="1" applyBorder="1" applyAlignment="1" applyProtection="1">
      <alignment horizontal="right" vertical="center"/>
      <protection locked="0"/>
    </xf>
    <xf numFmtId="38" fontId="8" fillId="0" borderId="44" xfId="2" applyFont="1" applyBorder="1" applyAlignment="1" applyProtection="1">
      <alignment vertical="center"/>
      <protection locked="0"/>
    </xf>
    <xf numFmtId="38" fontId="7" fillId="0" borderId="44" xfId="2" applyFont="1" applyFill="1" applyBorder="1" applyAlignment="1" applyProtection="1">
      <alignment horizontal="right" vertical="center"/>
      <protection locked="0"/>
    </xf>
    <xf numFmtId="38" fontId="8" fillId="0" borderId="44" xfId="2" applyFont="1" applyFill="1" applyBorder="1" applyAlignment="1" applyProtection="1">
      <alignment horizontal="right" vertical="center"/>
      <protection locked="0"/>
    </xf>
    <xf numFmtId="38" fontId="7" fillId="5" borderId="44" xfId="2" applyFont="1" applyFill="1" applyBorder="1" applyAlignment="1" applyProtection="1">
      <alignment horizontal="right" vertical="center"/>
      <protection locked="0"/>
    </xf>
    <xf numFmtId="38" fontId="7" fillId="5" borderId="51" xfId="2" applyFont="1" applyFill="1" applyBorder="1" applyAlignment="1">
      <alignment horizontal="right" vertical="center"/>
    </xf>
    <xf numFmtId="38" fontId="7" fillId="9" borderId="32" xfId="2" applyFont="1" applyFill="1" applyBorder="1" applyAlignment="1" applyProtection="1">
      <alignment horizontal="right" vertical="center"/>
      <protection locked="0"/>
    </xf>
    <xf numFmtId="38" fontId="7" fillId="9" borderId="17" xfId="2" applyFont="1" applyFill="1" applyBorder="1" applyAlignment="1" applyProtection="1">
      <alignment horizontal="right" vertical="center"/>
      <protection locked="0"/>
    </xf>
    <xf numFmtId="38" fontId="7" fillId="6" borderId="50" xfId="2" applyFont="1" applyFill="1" applyBorder="1" applyAlignment="1">
      <alignment horizontal="right" vertical="center"/>
    </xf>
    <xf numFmtId="38" fontId="8" fillId="4" borderId="52" xfId="2" applyFont="1" applyFill="1" applyBorder="1" applyAlignment="1">
      <alignment vertical="center"/>
    </xf>
    <xf numFmtId="38" fontId="7" fillId="0" borderId="0" xfId="2" applyFont="1" applyFill="1" applyBorder="1">
      <alignment vertical="center"/>
    </xf>
    <xf numFmtId="38" fontId="7" fillId="0" borderId="0" xfId="2" applyFont="1" applyFill="1" applyBorder="1" applyAlignment="1">
      <alignment horizontal="right" vertical="center" shrinkToFit="1"/>
    </xf>
    <xf numFmtId="38" fontId="7" fillId="0" borderId="0" xfId="2" applyFont="1" applyBorder="1" applyAlignment="1">
      <alignment horizontal="left" vertical="top"/>
    </xf>
    <xf numFmtId="0" fontId="7" fillId="10" borderId="34" xfId="5" applyFill="1" applyBorder="1" applyAlignment="1">
      <alignment horizontal="left" vertical="center"/>
    </xf>
    <xf numFmtId="183" fontId="7" fillId="10" borderId="34" xfId="2" applyNumberFormat="1" applyFont="1" applyFill="1" applyBorder="1">
      <alignment vertical="center"/>
    </xf>
    <xf numFmtId="0" fontId="15" fillId="0" borderId="53" xfId="0" applyFont="1" applyBorder="1" applyAlignment="1">
      <alignment horizontal="center" vertical="center"/>
    </xf>
    <xf numFmtId="186" fontId="16" fillId="0" borderId="13" xfId="0" applyNumberFormat="1" applyFont="1" applyBorder="1" applyAlignment="1">
      <alignment horizontal="right" vertical="center"/>
    </xf>
    <xf numFmtId="187" fontId="16" fillId="0" borderId="13" xfId="0" applyNumberFormat="1" applyFont="1" applyBorder="1" applyAlignment="1">
      <alignment horizontal="right" vertical="center"/>
    </xf>
    <xf numFmtId="0" fontId="16" fillId="0" borderId="54" xfId="0" applyFont="1" applyBorder="1" applyAlignment="1">
      <alignment horizontal="center" vertical="center"/>
    </xf>
    <xf numFmtId="177" fontId="15" fillId="0" borderId="55" xfId="0" applyNumberFormat="1" applyFont="1" applyBorder="1" applyAlignment="1">
      <alignment horizontal="center" vertical="center" wrapText="1" shrinkToFit="1"/>
    </xf>
    <xf numFmtId="176" fontId="15" fillId="0" borderId="58" xfId="0" applyNumberFormat="1" applyFont="1" applyBorder="1" applyAlignment="1">
      <alignment horizontal="center" vertical="center" wrapText="1"/>
    </xf>
    <xf numFmtId="176" fontId="20" fillId="0" borderId="59" xfId="0" applyNumberFormat="1" applyFont="1" applyBorder="1" applyAlignment="1">
      <alignment horizontal="right" vertical="center"/>
    </xf>
    <xf numFmtId="0" fontId="7" fillId="0" borderId="60" xfId="2" applyNumberFormat="1" applyFont="1" applyBorder="1" applyAlignment="1">
      <alignment horizontal="center" vertical="center"/>
    </xf>
    <xf numFmtId="179" fontId="31" fillId="0" borderId="38" xfId="2" applyNumberFormat="1" applyFont="1" applyBorder="1" applyAlignment="1">
      <alignment horizontal="center" vertical="center"/>
    </xf>
    <xf numFmtId="179" fontId="31" fillId="0" borderId="0" xfId="2" applyNumberFormat="1" applyFont="1" applyFill="1" applyBorder="1" applyAlignment="1">
      <alignment horizontal="right" vertical="center"/>
    </xf>
    <xf numFmtId="179" fontId="31" fillId="0" borderId="23" xfId="2" applyNumberFormat="1" applyFont="1" applyFill="1" applyBorder="1" applyAlignment="1">
      <alignment horizontal="right" vertical="center"/>
    </xf>
    <xf numFmtId="179" fontId="32" fillId="4" borderId="17" xfId="2" applyNumberFormat="1" applyFont="1" applyFill="1" applyBorder="1">
      <alignment vertical="center"/>
    </xf>
    <xf numFmtId="181" fontId="31" fillId="0" borderId="0" xfId="2" applyNumberFormat="1" applyFont="1" applyBorder="1">
      <alignment vertical="center"/>
    </xf>
    <xf numFmtId="0" fontId="34" fillId="0" borderId="0" xfId="9" applyFont="1" applyAlignment="1">
      <alignment horizontal="left" vertical="top" wrapText="1"/>
    </xf>
    <xf numFmtId="0" fontId="34" fillId="0" borderId="0" xfId="9" applyFont="1"/>
    <xf numFmtId="179" fontId="31" fillId="0" borderId="0" xfId="2" applyNumberFormat="1" applyFont="1" applyFill="1" applyAlignment="1" applyProtection="1">
      <alignment vertical="center"/>
      <protection locked="0"/>
    </xf>
    <xf numFmtId="177" fontId="19" fillId="0" borderId="0" xfId="9" applyNumberFormat="1" applyFont="1" applyAlignment="1" applyProtection="1">
      <alignment vertical="center"/>
      <protection locked="0"/>
    </xf>
    <xf numFmtId="38" fontId="7" fillId="11" borderId="35" xfId="2" applyFont="1" applyFill="1" applyBorder="1" applyAlignment="1">
      <alignment horizontal="center" vertical="center"/>
    </xf>
    <xf numFmtId="0" fontId="7" fillId="0" borderId="62" xfId="2" applyNumberFormat="1" applyFont="1" applyBorder="1" applyAlignment="1">
      <alignment horizontal="center" vertical="center"/>
    </xf>
    <xf numFmtId="0" fontId="7" fillId="0" borderId="64" xfId="4" applyBorder="1" applyAlignment="1">
      <alignment horizontal="center" vertical="center"/>
    </xf>
    <xf numFmtId="38" fontId="8" fillId="0" borderId="43" xfId="2" applyFont="1" applyFill="1" applyBorder="1" applyAlignment="1">
      <alignment vertical="center" shrinkToFit="1"/>
    </xf>
    <xf numFmtId="38" fontId="8" fillId="3" borderId="43" xfId="2" applyFont="1" applyFill="1" applyBorder="1" applyAlignment="1" applyProtection="1">
      <alignment vertical="center"/>
      <protection locked="0"/>
    </xf>
    <xf numFmtId="38" fontId="8" fillId="0" borderId="43" xfId="2" applyFont="1" applyFill="1" applyBorder="1" applyAlignment="1" applyProtection="1">
      <alignment vertical="center"/>
      <protection locked="0"/>
    </xf>
    <xf numFmtId="179" fontId="8" fillId="0" borderId="43" xfId="2" applyNumberFormat="1" applyFont="1" applyFill="1" applyBorder="1" applyAlignment="1" applyProtection="1">
      <alignment vertical="center"/>
      <protection locked="0"/>
    </xf>
    <xf numFmtId="179" fontId="8" fillId="0" borderId="43" xfId="2" applyNumberFormat="1" applyFont="1" applyFill="1" applyBorder="1" applyAlignment="1">
      <alignment vertical="center"/>
    </xf>
    <xf numFmtId="178" fontId="8" fillId="0" borderId="43" xfId="2" applyNumberFormat="1" applyFont="1" applyFill="1" applyBorder="1" applyAlignment="1">
      <alignment vertical="center"/>
    </xf>
    <xf numFmtId="0" fontId="9" fillId="0" borderId="0" xfId="2" applyNumberFormat="1" applyFont="1" applyFill="1" applyProtection="1">
      <alignment vertical="center"/>
      <protection locked="0"/>
    </xf>
    <xf numFmtId="0" fontId="9" fillId="0" borderId="61" xfId="2" applyNumberFormat="1" applyFont="1" applyBorder="1" applyAlignment="1">
      <alignment horizontal="center" vertical="center"/>
    </xf>
    <xf numFmtId="0" fontId="9" fillId="0" borderId="17" xfId="2" applyNumberFormat="1" applyFont="1" applyBorder="1" applyAlignment="1">
      <alignment horizontal="center" vertical="center"/>
    </xf>
    <xf numFmtId="0" fontId="9" fillId="3" borderId="17" xfId="4" applyFont="1" applyFill="1" applyBorder="1" applyAlignment="1">
      <alignment horizontal="center" vertical="center"/>
    </xf>
    <xf numFmtId="0" fontId="9" fillId="0" borderId="17" xfId="4" applyFont="1" applyBorder="1" applyAlignment="1">
      <alignment horizontal="center" vertical="center"/>
    </xf>
    <xf numFmtId="179" fontId="9" fillId="0" borderId="17" xfId="2" applyNumberFormat="1" applyFont="1" applyBorder="1" applyAlignment="1">
      <alignment horizontal="center" vertical="center"/>
    </xf>
    <xf numFmtId="179" fontId="9" fillId="0" borderId="17" xfId="2" applyNumberFormat="1" applyFont="1" applyBorder="1" applyAlignment="1">
      <alignment horizontal="center" vertical="center" shrinkToFit="1"/>
    </xf>
    <xf numFmtId="0" fontId="36" fillId="0" borderId="17" xfId="9" applyFont="1" applyBorder="1" applyAlignment="1">
      <alignment horizontal="center" vertical="center" wrapText="1"/>
    </xf>
    <xf numFmtId="178" fontId="9" fillId="0" borderId="17" xfId="2" applyNumberFormat="1" applyFont="1" applyBorder="1" applyAlignment="1">
      <alignment horizontal="center" vertical="center"/>
    </xf>
    <xf numFmtId="0" fontId="9" fillId="0" borderId="47" xfId="2" applyNumberFormat="1" applyFont="1" applyBorder="1" applyAlignment="1">
      <alignment horizontal="center" vertical="center"/>
    </xf>
    <xf numFmtId="0" fontId="9" fillId="0" borderId="18" xfId="2" applyNumberFormat="1" applyFont="1" applyBorder="1" applyAlignment="1">
      <alignment horizontal="center" vertical="center"/>
    </xf>
    <xf numFmtId="38" fontId="9" fillId="0" borderId="41" xfId="2" applyFont="1" applyBorder="1" applyAlignment="1">
      <alignment horizontal="center" vertical="center"/>
    </xf>
    <xf numFmtId="0" fontId="7" fillId="3" borderId="65" xfId="4" applyFill="1" applyBorder="1" applyAlignment="1">
      <alignment horizontal="center" vertical="center"/>
    </xf>
    <xf numFmtId="178" fontId="7" fillId="0" borderId="65" xfId="2" applyNumberFormat="1" applyFont="1" applyBorder="1" applyAlignment="1">
      <alignment horizontal="center" vertical="center"/>
    </xf>
    <xf numFmtId="0" fontId="7" fillId="0" borderId="66" xfId="2" applyNumberFormat="1" applyFont="1" applyBorder="1" applyAlignment="1">
      <alignment horizontal="center" vertical="center"/>
    </xf>
    <xf numFmtId="0" fontId="7" fillId="0" borderId="67" xfId="2" applyNumberFormat="1" applyFont="1" applyBorder="1" applyAlignment="1">
      <alignment horizontal="center" vertical="center"/>
    </xf>
    <xf numFmtId="0" fontId="7" fillId="0" borderId="66" xfId="2" applyNumberFormat="1" applyFont="1" applyBorder="1" applyAlignment="1">
      <alignment horizontal="center" vertical="center" shrinkToFit="1"/>
    </xf>
    <xf numFmtId="179" fontId="18" fillId="0" borderId="34" xfId="2" applyNumberFormat="1" applyFont="1" applyFill="1" applyBorder="1" applyAlignment="1">
      <alignment horizontal="right" vertical="center"/>
    </xf>
    <xf numFmtId="0" fontId="14" fillId="0" borderId="7" xfId="0" applyFont="1" applyBorder="1" applyAlignment="1">
      <alignment horizontal="center" vertical="center"/>
    </xf>
    <xf numFmtId="0" fontId="16" fillId="0" borderId="8" xfId="0" applyFont="1" applyBorder="1" applyAlignment="1">
      <alignment vertical="center" wrapText="1" shrinkToFit="1"/>
    </xf>
    <xf numFmtId="38" fontId="7" fillId="0" borderId="14" xfId="2" applyFont="1" applyFill="1" applyBorder="1" applyAlignment="1">
      <alignment horizontal="center" vertical="center" shrinkToFit="1"/>
    </xf>
    <xf numFmtId="0" fontId="7" fillId="0" borderId="65" xfId="2" applyNumberFormat="1" applyFont="1" applyBorder="1" applyAlignment="1">
      <alignment horizontal="center" vertical="center"/>
    </xf>
    <xf numFmtId="176" fontId="38" fillId="0" borderId="0" xfId="0" applyNumberFormat="1" applyFont="1" applyAlignment="1">
      <alignment horizontal="right"/>
    </xf>
    <xf numFmtId="177" fontId="39" fillId="0" borderId="0" xfId="0" applyNumberFormat="1" applyFont="1"/>
    <xf numFmtId="186" fontId="16" fillId="0" borderId="69" xfId="0" applyNumberFormat="1" applyFont="1" applyBorder="1" applyAlignment="1">
      <alignment horizontal="right" vertical="center"/>
    </xf>
    <xf numFmtId="176" fontId="20" fillId="0" borderId="70" xfId="0" applyNumberFormat="1" applyFont="1" applyBorder="1" applyAlignment="1">
      <alignment horizontal="right" vertical="center"/>
    </xf>
    <xf numFmtId="179" fontId="18" fillId="0" borderId="65" xfId="2" applyNumberFormat="1" applyFont="1" applyBorder="1" applyAlignment="1">
      <alignment horizontal="center" vertical="center" shrinkToFit="1"/>
    </xf>
    <xf numFmtId="179" fontId="35" fillId="0" borderId="43" xfId="2" applyNumberFormat="1" applyFont="1" applyFill="1" applyBorder="1" applyAlignment="1">
      <alignment vertical="center"/>
    </xf>
    <xf numFmtId="179" fontId="18" fillId="9" borderId="32" xfId="2" applyNumberFormat="1" applyFont="1" applyFill="1" applyBorder="1">
      <alignment vertical="center"/>
    </xf>
    <xf numFmtId="179" fontId="35" fillId="0" borderId="37" xfId="2" applyNumberFormat="1" applyFont="1" applyBorder="1" applyAlignment="1">
      <alignment vertical="center"/>
    </xf>
    <xf numFmtId="179" fontId="18" fillId="0" borderId="37" xfId="2" applyNumberFormat="1" applyFont="1" applyFill="1" applyBorder="1" applyAlignment="1">
      <alignment horizontal="right" vertical="center"/>
    </xf>
    <xf numFmtId="179" fontId="35" fillId="0" borderId="37" xfId="2" applyNumberFormat="1" applyFont="1" applyFill="1" applyBorder="1" applyAlignment="1">
      <alignment horizontal="right" vertical="center"/>
    </xf>
    <xf numFmtId="179" fontId="18" fillId="9" borderId="17" xfId="2" applyNumberFormat="1" applyFont="1" applyFill="1" applyBorder="1">
      <alignment vertical="center"/>
    </xf>
    <xf numFmtId="0" fontId="7" fillId="0" borderId="38" xfId="2" quotePrefix="1" applyNumberFormat="1" applyFont="1" applyBorder="1" applyAlignment="1">
      <alignment horizontal="left" vertical="center" shrinkToFit="1"/>
    </xf>
    <xf numFmtId="38" fontId="40" fillId="0" borderId="0" xfId="2" applyFont="1" applyFill="1" applyProtection="1">
      <alignment vertical="center"/>
      <protection locked="0"/>
    </xf>
    <xf numFmtId="180" fontId="7" fillId="3" borderId="65" xfId="2" applyNumberFormat="1" applyFont="1" applyFill="1" applyBorder="1" applyProtection="1">
      <alignment vertical="center"/>
      <protection locked="0"/>
    </xf>
    <xf numFmtId="179" fontId="18" fillId="0" borderId="65" xfId="2" applyNumberFormat="1" applyFont="1" applyFill="1" applyBorder="1" applyAlignment="1">
      <alignment horizontal="right" vertical="center"/>
    </xf>
    <xf numFmtId="38" fontId="7" fillId="0" borderId="48" xfId="2" applyFont="1" applyFill="1" applyBorder="1" applyAlignment="1">
      <alignment horizontal="center" vertical="center"/>
    </xf>
    <xf numFmtId="38" fontId="7" fillId="0" borderId="43" xfId="2" applyFont="1" applyFill="1" applyBorder="1" applyAlignment="1">
      <alignment horizontal="left" vertical="center" shrinkToFit="1"/>
    </xf>
    <xf numFmtId="183" fontId="7" fillId="0" borderId="43" xfId="2" applyNumberFormat="1" applyFont="1" applyBorder="1">
      <alignment vertical="center"/>
    </xf>
    <xf numFmtId="180" fontId="7" fillId="3" borderId="43" xfId="2" applyNumberFormat="1" applyFont="1" applyFill="1" applyBorder="1" applyProtection="1">
      <alignment vertical="center"/>
      <protection locked="0"/>
    </xf>
    <xf numFmtId="184" fontId="7" fillId="0" borderId="43" xfId="7" applyNumberFormat="1" applyFont="1" applyFill="1" applyBorder="1" applyProtection="1">
      <alignment vertical="center"/>
      <protection locked="0"/>
    </xf>
    <xf numFmtId="179" fontId="7" fillId="0" borderId="43" xfId="2" applyNumberFormat="1" applyFont="1" applyFill="1" applyBorder="1" applyAlignment="1" applyProtection="1">
      <alignment horizontal="right" vertical="center"/>
      <protection locked="0"/>
    </xf>
    <xf numFmtId="179" fontId="7" fillId="0" borderId="43" xfId="2" applyNumberFormat="1" applyFont="1" applyFill="1" applyBorder="1" applyAlignment="1">
      <alignment horizontal="right" vertical="center"/>
    </xf>
    <xf numFmtId="179" fontId="18" fillId="0" borderId="43" xfId="2" applyNumberFormat="1" applyFont="1" applyFill="1" applyBorder="1" applyAlignment="1">
      <alignment horizontal="right" vertical="center"/>
    </xf>
    <xf numFmtId="178" fontId="7" fillId="0" borderId="43" xfId="2" applyNumberFormat="1" applyFont="1" applyFill="1" applyBorder="1" applyAlignment="1">
      <alignment vertical="center"/>
    </xf>
    <xf numFmtId="178" fontId="7" fillId="5" borderId="43" xfId="2" applyNumberFormat="1" applyFont="1" applyFill="1" applyBorder="1" applyAlignment="1">
      <alignment vertical="center"/>
    </xf>
    <xf numFmtId="178" fontId="7" fillId="0" borderId="43" xfId="4" applyNumberFormat="1" applyBorder="1">
      <alignment vertical="center"/>
    </xf>
    <xf numFmtId="178" fontId="7" fillId="0" borderId="49" xfId="4" applyNumberFormat="1" applyBorder="1">
      <alignment vertical="center"/>
    </xf>
    <xf numFmtId="38" fontId="7" fillId="5" borderId="43" xfId="2" applyFont="1" applyFill="1" applyBorder="1" applyAlignment="1" applyProtection="1">
      <alignment horizontal="right" vertical="center"/>
      <protection locked="0"/>
    </xf>
    <xf numFmtId="38" fontId="7" fillId="5" borderId="49" xfId="2" applyFont="1" applyFill="1" applyBorder="1" applyAlignment="1" applyProtection="1">
      <alignment horizontal="right" vertical="center"/>
      <protection locked="0"/>
    </xf>
    <xf numFmtId="38" fontId="7" fillId="0" borderId="42" xfId="2" applyFont="1" applyFill="1" applyBorder="1">
      <alignment vertical="center"/>
    </xf>
    <xf numFmtId="38" fontId="7" fillId="0" borderId="67" xfId="2" applyFont="1" applyFill="1" applyBorder="1" applyAlignment="1">
      <alignment horizontal="center" vertical="center"/>
    </xf>
    <xf numFmtId="38" fontId="7" fillId="0" borderId="65" xfId="2" applyFont="1" applyBorder="1" applyAlignment="1">
      <alignment horizontal="left" vertical="center" shrinkToFit="1"/>
    </xf>
    <xf numFmtId="183" fontId="7" fillId="0" borderId="65" xfId="2" applyNumberFormat="1" applyFont="1" applyBorder="1">
      <alignment vertical="center"/>
    </xf>
    <xf numFmtId="184" fontId="7" fillId="0" borderId="65" xfId="7" applyNumberFormat="1" applyFont="1" applyFill="1" applyBorder="1" applyProtection="1">
      <alignment vertical="center"/>
      <protection locked="0"/>
    </xf>
    <xf numFmtId="179" fontId="7" fillId="0" borderId="65" xfId="2" applyNumberFormat="1" applyFont="1" applyFill="1" applyBorder="1" applyAlignment="1" applyProtection="1">
      <alignment horizontal="right" vertical="center"/>
      <protection locked="0"/>
    </xf>
    <xf numFmtId="179" fontId="7" fillId="0" borderId="65" xfId="2" applyNumberFormat="1" applyFont="1" applyFill="1" applyBorder="1" applyAlignment="1">
      <alignment horizontal="right" vertical="center"/>
    </xf>
    <xf numFmtId="178" fontId="7" fillId="5" borderId="65" xfId="2" applyNumberFormat="1" applyFont="1" applyFill="1" applyBorder="1" applyAlignment="1">
      <alignment vertical="center"/>
    </xf>
    <xf numFmtId="178" fontId="7" fillId="0" borderId="65" xfId="2" applyNumberFormat="1" applyFont="1" applyFill="1" applyBorder="1" applyAlignment="1">
      <alignment vertical="center"/>
    </xf>
    <xf numFmtId="178" fontId="7" fillId="0" borderId="65" xfId="4" applyNumberFormat="1" applyBorder="1">
      <alignment vertical="center"/>
    </xf>
    <xf numFmtId="178" fontId="7" fillId="0" borderId="66" xfId="4" applyNumberFormat="1" applyBorder="1">
      <alignment vertical="center"/>
    </xf>
    <xf numFmtId="38" fontId="7" fillId="5" borderId="65" xfId="2" applyFont="1" applyFill="1" applyBorder="1" applyAlignment="1" applyProtection="1">
      <alignment horizontal="right" vertical="center"/>
      <protection locked="0"/>
    </xf>
    <xf numFmtId="38" fontId="7" fillId="5" borderId="66" xfId="2" applyFont="1" applyFill="1" applyBorder="1" applyAlignment="1" applyProtection="1">
      <alignment horizontal="right" vertical="center"/>
      <protection locked="0"/>
    </xf>
    <xf numFmtId="38" fontId="7" fillId="0" borderId="68" xfId="2" applyFont="1" applyFill="1" applyBorder="1">
      <alignment vertical="center"/>
    </xf>
    <xf numFmtId="0" fontId="0" fillId="0" borderId="0" xfId="0" applyAlignment="1">
      <alignment horizontal="left" vertical="center"/>
    </xf>
    <xf numFmtId="0" fontId="7" fillId="0" borderId="0" xfId="4" applyAlignment="1">
      <alignment horizontal="left" vertical="center"/>
    </xf>
    <xf numFmtId="0" fontId="8" fillId="0" borderId="0" xfId="4" applyFont="1" applyAlignment="1">
      <alignment horizontal="right" vertical="center"/>
    </xf>
    <xf numFmtId="0" fontId="8" fillId="0" borderId="0" xfId="4" applyFont="1" applyAlignment="1">
      <alignment horizontal="center" vertical="center"/>
    </xf>
    <xf numFmtId="176" fontId="19" fillId="0" borderId="56" xfId="0" applyNumberFormat="1" applyFont="1" applyBorder="1" applyAlignment="1">
      <alignment horizontal="right" vertical="center" shrinkToFit="1"/>
    </xf>
    <xf numFmtId="176" fontId="19" fillId="0" borderId="56" xfId="0" applyNumberFormat="1" applyFont="1" applyBorder="1" applyAlignment="1">
      <alignment horizontal="right" vertical="center"/>
    </xf>
    <xf numFmtId="188" fontId="16" fillId="0" borderId="1" xfId="0" applyNumberFormat="1" applyFont="1" applyBorder="1" applyAlignment="1">
      <alignment horizontal="right" vertical="center"/>
    </xf>
    <xf numFmtId="186" fontId="16" fillId="0" borderId="2" xfId="0" applyNumberFormat="1" applyFont="1" applyBorder="1" applyAlignment="1">
      <alignment horizontal="right" vertical="center"/>
    </xf>
    <xf numFmtId="0" fontId="16" fillId="0" borderId="79" xfId="0" applyFont="1" applyBorder="1" applyAlignment="1">
      <alignment horizontal="left" vertical="center" wrapText="1" shrinkToFit="1"/>
    </xf>
    <xf numFmtId="176" fontId="20" fillId="0" borderId="78" xfId="0" applyNumberFormat="1" applyFont="1" applyBorder="1" applyAlignment="1">
      <alignment horizontal="right" vertical="center"/>
    </xf>
    <xf numFmtId="177" fontId="16" fillId="0" borderId="80" xfId="0" applyNumberFormat="1" applyFont="1" applyBorder="1" applyAlignment="1">
      <alignment vertical="center"/>
    </xf>
    <xf numFmtId="186" fontId="16" fillId="0" borderId="80" xfId="0" applyNumberFormat="1" applyFont="1" applyBorder="1" applyAlignment="1">
      <alignment horizontal="right" vertical="center"/>
    </xf>
    <xf numFmtId="186" fontId="16" fillId="0" borderId="81" xfId="0" applyNumberFormat="1" applyFont="1" applyBorder="1" applyAlignment="1">
      <alignment horizontal="right" vertical="center"/>
    </xf>
    <xf numFmtId="183" fontId="7" fillId="0" borderId="34" xfId="2" applyNumberFormat="1" applyFont="1" applyFill="1" applyBorder="1" applyAlignment="1">
      <alignment vertical="center"/>
    </xf>
    <xf numFmtId="180" fontId="7" fillId="3" borderId="34" xfId="2" applyNumberFormat="1" applyFont="1" applyFill="1" applyBorder="1" applyAlignment="1" applyProtection="1">
      <alignment vertical="center"/>
      <protection locked="0"/>
    </xf>
    <xf numFmtId="184" fontId="7" fillId="0" borderId="34" xfId="7" applyNumberFormat="1" applyFont="1" applyFill="1" applyBorder="1" applyAlignment="1" applyProtection="1">
      <alignment vertical="center"/>
      <protection locked="0"/>
    </xf>
    <xf numFmtId="38" fontId="7" fillId="5" borderId="39" xfId="2" applyFont="1" applyFill="1" applyBorder="1" applyAlignment="1" applyProtection="1">
      <alignment horizontal="center" vertical="center" shrinkToFit="1"/>
      <protection locked="0"/>
    </xf>
    <xf numFmtId="0" fontId="6" fillId="0" borderId="19" xfId="0" applyFont="1" applyBorder="1" applyAlignment="1">
      <alignment horizontal="center" vertical="center"/>
    </xf>
    <xf numFmtId="38" fontId="7" fillId="0" borderId="34" xfId="2" applyFont="1" applyBorder="1" applyAlignment="1">
      <alignment horizontal="left" vertical="center"/>
    </xf>
    <xf numFmtId="0" fontId="14" fillId="0" borderId="0" xfId="0" applyFont="1" applyAlignment="1">
      <alignment horizontal="left" vertical="top"/>
    </xf>
    <xf numFmtId="0" fontId="14" fillId="0" borderId="0" xfId="9" applyFont="1"/>
    <xf numFmtId="38" fontId="8" fillId="0" borderId="0" xfId="2" applyFont="1" applyFill="1" applyBorder="1" applyAlignment="1">
      <alignment vertical="center" wrapText="1"/>
    </xf>
    <xf numFmtId="0" fontId="33" fillId="0" borderId="0" xfId="0" applyFont="1" applyAlignment="1">
      <alignment vertical="center" wrapText="1"/>
    </xf>
    <xf numFmtId="0" fontId="13" fillId="0" borderId="0" xfId="11" applyFont="1" applyAlignment="1">
      <alignment horizontal="left" vertical="center"/>
    </xf>
    <xf numFmtId="0" fontId="0" fillId="0" borderId="0" xfId="0" applyAlignment="1">
      <alignment horizontal="left" vertical="center"/>
    </xf>
    <xf numFmtId="0" fontId="7" fillId="0" borderId="28" xfId="2" applyNumberFormat="1" applyFont="1" applyBorder="1" applyAlignment="1">
      <alignment horizontal="center" vertical="center"/>
    </xf>
    <xf numFmtId="0" fontId="14" fillId="0" borderId="63" xfId="0" applyFont="1" applyBorder="1" applyAlignment="1">
      <alignment horizontal="center" vertical="center"/>
    </xf>
    <xf numFmtId="0" fontId="7" fillId="0" borderId="37" xfId="2" applyNumberFormat="1" applyFont="1" applyBorder="1" applyAlignment="1">
      <alignment horizontal="center" vertical="center"/>
    </xf>
    <xf numFmtId="0" fontId="7" fillId="0" borderId="65" xfId="2" applyNumberFormat="1" applyFont="1" applyBorder="1" applyAlignment="1">
      <alignment horizontal="center" vertical="center"/>
    </xf>
    <xf numFmtId="0" fontId="7" fillId="3" borderId="44" xfId="4" applyFill="1" applyBorder="1" applyAlignment="1">
      <alignment horizontal="center" vertical="center"/>
    </xf>
    <xf numFmtId="0" fontId="7" fillId="3" borderId="38" xfId="4" applyFill="1" applyBorder="1" applyAlignment="1">
      <alignment horizontal="center" vertical="center"/>
    </xf>
    <xf numFmtId="179" fontId="7" fillId="0" borderId="37" xfId="2" applyNumberFormat="1" applyFont="1" applyBorder="1" applyAlignment="1">
      <alignment horizontal="center" vertical="center"/>
    </xf>
    <xf numFmtId="179" fontId="7" fillId="0" borderId="65" xfId="2" applyNumberFormat="1" applyFont="1" applyBorder="1" applyAlignment="1">
      <alignment horizontal="center" vertical="center"/>
    </xf>
    <xf numFmtId="179" fontId="7" fillId="0" borderId="44" xfId="2" applyNumberFormat="1" applyFont="1" applyBorder="1" applyAlignment="1">
      <alignment horizontal="center" vertical="center"/>
    </xf>
    <xf numFmtId="0" fontId="23" fillId="0" borderId="26" xfId="2" applyNumberFormat="1" applyFont="1" applyBorder="1" applyAlignment="1">
      <alignment horizontal="center" vertical="center" wrapText="1"/>
    </xf>
    <xf numFmtId="0" fontId="24" fillId="0" borderId="64" xfId="9" applyFont="1" applyBorder="1" applyAlignment="1">
      <alignment horizontal="center" vertical="center" wrapText="1"/>
    </xf>
    <xf numFmtId="0" fontId="7" fillId="0" borderId="44" xfId="2" applyNumberFormat="1" applyFont="1" applyBorder="1" applyAlignment="1">
      <alignment horizontal="center" vertical="center"/>
    </xf>
    <xf numFmtId="0" fontId="7" fillId="0" borderId="39" xfId="2" applyNumberFormat="1" applyFont="1" applyBorder="1" applyAlignment="1">
      <alignment horizontal="right" vertical="center"/>
    </xf>
    <xf numFmtId="0" fontId="7" fillId="0" borderId="44" xfId="2" applyNumberFormat="1" applyFont="1" applyBorder="1" applyAlignment="1">
      <alignment horizontal="right" vertical="center"/>
    </xf>
    <xf numFmtId="38" fontId="7" fillId="0" borderId="36" xfId="2" applyFont="1" applyBorder="1" applyAlignment="1">
      <alignment horizontal="center" vertical="center"/>
    </xf>
    <xf numFmtId="38" fontId="7" fillId="0" borderId="68" xfId="2" applyFont="1" applyBorder="1" applyAlignment="1">
      <alignment horizontal="center" vertical="center"/>
    </xf>
    <xf numFmtId="38" fontId="8" fillId="0" borderId="15" xfId="2" applyFont="1" applyFill="1" applyBorder="1" applyAlignment="1" applyProtection="1">
      <alignment vertical="center"/>
      <protection locked="0"/>
    </xf>
    <xf numFmtId="0" fontId="33" fillId="0" borderId="15" xfId="0" applyFont="1" applyBorder="1" applyAlignment="1">
      <alignment vertical="center"/>
    </xf>
    <xf numFmtId="38" fontId="7" fillId="6" borderId="5" xfId="2" applyFont="1" applyFill="1" applyBorder="1" applyAlignment="1">
      <alignment horizontal="center" vertical="center" shrinkToFit="1"/>
    </xf>
    <xf numFmtId="38" fontId="7" fillId="6" borderId="30" xfId="2" applyFont="1" applyFill="1" applyBorder="1" applyAlignment="1">
      <alignment horizontal="center" vertical="center" shrinkToFit="1"/>
    </xf>
    <xf numFmtId="38" fontId="7" fillId="6" borderId="29" xfId="2" applyFont="1" applyFill="1" applyBorder="1" applyAlignment="1">
      <alignment horizontal="center" vertical="center" shrinkToFit="1"/>
    </xf>
    <xf numFmtId="38" fontId="7" fillId="0" borderId="7" xfId="2" applyFont="1" applyFill="1" applyBorder="1" applyAlignment="1">
      <alignment horizontal="center" vertical="center" shrinkToFit="1"/>
    </xf>
    <xf numFmtId="38" fontId="7" fillId="0" borderId="14" xfId="2" applyFont="1" applyFill="1" applyBorder="1" applyAlignment="1">
      <alignment horizontal="center" vertical="center" shrinkToFit="1"/>
    </xf>
    <xf numFmtId="38" fontId="8" fillId="4" borderId="9" xfId="2" applyFont="1" applyFill="1" applyBorder="1" applyAlignment="1">
      <alignment horizontal="center" vertical="center" shrinkToFit="1"/>
    </xf>
    <xf numFmtId="38" fontId="8" fillId="4" borderId="21" xfId="2" applyFont="1" applyFill="1" applyBorder="1" applyAlignment="1">
      <alignment horizontal="center" vertical="center" shrinkToFit="1"/>
    </xf>
    <xf numFmtId="38" fontId="8" fillId="4" borderId="20" xfId="2" applyFont="1" applyFill="1" applyBorder="1" applyAlignment="1">
      <alignment horizontal="center" vertical="center" shrinkToFit="1"/>
    </xf>
    <xf numFmtId="0" fontId="14" fillId="0" borderId="71" xfId="0" applyFont="1" applyBorder="1" applyAlignment="1">
      <alignment horizontal="center" vertical="center"/>
    </xf>
    <xf numFmtId="0" fontId="0" fillId="0" borderId="72" xfId="0" applyBorder="1" applyAlignment="1">
      <alignment horizontal="center" vertical="center"/>
    </xf>
    <xf numFmtId="0" fontId="16" fillId="0" borderId="73" xfId="0" applyFont="1" applyBorder="1" applyAlignment="1">
      <alignment vertical="center" wrapText="1" shrinkToFit="1"/>
    </xf>
    <xf numFmtId="0" fontId="0" fillId="0" borderId="75" xfId="0" applyBorder="1" applyAlignment="1">
      <alignment vertical="center" wrapText="1" shrinkToFit="1"/>
    </xf>
    <xf numFmtId="176" fontId="19" fillId="0" borderId="56" xfId="0" applyNumberFormat="1" applyFont="1" applyBorder="1" applyAlignment="1">
      <alignment horizontal="right" vertical="center" shrinkToFit="1"/>
    </xf>
    <xf numFmtId="0" fontId="26" fillId="0" borderId="0" xfId="0" applyFont="1" applyAlignment="1">
      <alignment horizontal="left" vertical="center"/>
    </xf>
    <xf numFmtId="0" fontId="26" fillId="0" borderId="4" xfId="0" applyFont="1" applyBorder="1" applyAlignment="1">
      <alignment horizontal="left" vertical="center"/>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4" fillId="0" borderId="7" xfId="0" applyFont="1" applyBorder="1" applyAlignment="1">
      <alignment horizontal="center" vertical="center"/>
    </xf>
    <xf numFmtId="0" fontId="16" fillId="0" borderId="8" xfId="0" applyFont="1" applyBorder="1" applyAlignment="1">
      <alignment horizontal="left" vertical="center" wrapText="1" shrinkToFit="1"/>
    </xf>
    <xf numFmtId="176" fontId="19" fillId="0" borderId="56" xfId="0" applyNumberFormat="1" applyFont="1" applyBorder="1" applyAlignment="1">
      <alignment horizontal="right" vertical="center"/>
    </xf>
    <xf numFmtId="176" fontId="19" fillId="0" borderId="57" xfId="0" applyNumberFormat="1" applyFont="1" applyBorder="1" applyAlignment="1">
      <alignment horizontal="right" vertical="center"/>
    </xf>
    <xf numFmtId="0" fontId="16" fillId="0" borderId="8" xfId="0" applyFont="1" applyBorder="1" applyAlignment="1">
      <alignment vertical="center" wrapText="1" shrinkToFit="1"/>
    </xf>
    <xf numFmtId="0" fontId="14" fillId="0" borderId="62" xfId="0" applyFont="1" applyBorder="1" applyAlignment="1">
      <alignment horizontal="center" vertical="center"/>
    </xf>
    <xf numFmtId="0" fontId="16" fillId="0" borderId="74" xfId="0" applyFont="1" applyBorder="1" applyAlignment="1">
      <alignment vertical="center" wrapText="1" shrinkToFit="1"/>
    </xf>
    <xf numFmtId="176" fontId="19" fillId="0" borderId="76" xfId="0" applyNumberFormat="1" applyFont="1" applyBorder="1" applyAlignment="1">
      <alignment horizontal="right" vertical="center" shrinkToFit="1"/>
    </xf>
    <xf numFmtId="176" fontId="19" fillId="0" borderId="77" xfId="0" applyNumberFormat="1" applyFont="1" applyBorder="1" applyAlignment="1">
      <alignment horizontal="right" vertical="center" shrinkToFit="1"/>
    </xf>
    <xf numFmtId="0" fontId="0" fillId="0" borderId="78" xfId="0" applyBorder="1" applyAlignment="1">
      <alignment horizontal="right" vertical="center" shrinkToFit="1"/>
    </xf>
  </cellXfs>
  <cellStyles count="12">
    <cellStyle name="桁区切り 2" xfId="2" xr:uid="{00000000-0005-0000-0000-000000000000}"/>
    <cellStyle name="桁区切り 2 17" xfId="7" xr:uid="{00000000-0005-0000-0000-000001000000}"/>
    <cellStyle name="標準" xfId="0" builtinId="0"/>
    <cellStyle name="標準 2" xfId="1" xr:uid="{00000000-0005-0000-0000-000003000000}"/>
    <cellStyle name="標準 2 2" xfId="9" xr:uid="{00000000-0005-0000-0000-000004000000}"/>
    <cellStyle name="標準 2 2 17" xfId="5" xr:uid="{00000000-0005-0000-0000-000005000000}"/>
    <cellStyle name="標準 3" xfId="4" xr:uid="{00000000-0005-0000-0000-000006000000}"/>
    <cellStyle name="標準 9 6" xfId="6" xr:uid="{00000000-0005-0000-0000-000007000000}"/>
    <cellStyle name="標準 9 6 2" xfId="8" xr:uid="{00000000-0005-0000-0000-000008000000}"/>
    <cellStyle name="標準 9 6 2 2" xfId="10" xr:uid="{00000000-0005-0000-0000-000009000000}"/>
    <cellStyle name="標準 9 6 2 3" xfId="11" xr:uid="{00000000-0005-0000-0000-00000A000000}"/>
    <cellStyle name="標準_Sheet1" xfId="3" xr:uid="{00000000-0005-0000-0000-00000B000000}"/>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color rgb="FF7030A0"/>
      </font>
    </dxf>
    <dxf>
      <font>
        <b val="0"/>
        <i/>
        <color rgb="FF7030A0"/>
      </font>
    </dxf>
    <dxf>
      <font>
        <color rgb="FFFF0000"/>
      </font>
    </dxf>
    <dxf>
      <font>
        <color rgb="FFFF0000"/>
      </font>
    </dxf>
    <dxf>
      <font>
        <color rgb="FFFF0000"/>
      </font>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val="0"/>
        <i/>
        <color rgb="FF7030A0"/>
      </font>
    </dxf>
    <dxf>
      <font>
        <b val="0"/>
        <i/>
        <color rgb="FF7030A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v607\&#31070;&#25144;&#25903;&#24215;\Documents%20and%20Settings\Kazumi%20Inoue\&#12487;&#12473;&#12463;&#12488;&#12483;&#12503;\OS(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引先"/>
      <sheetName val="契約"/>
      <sheetName val="臨報"/>
      <sheetName val="マスタ"/>
      <sheetName val="契報"/>
      <sheetName val="契報(空)"/>
      <sheetName val="出来高"/>
      <sheetName val="売上入金"/>
      <sheetName val="外注支払"/>
      <sheetName val="取引先集計"/>
      <sheetName val="長和元帳"/>
      <sheetName val="長和元帳 (2)"/>
      <sheetName val="スサノオ元帳"/>
      <sheetName val="長和優先配当"/>
    </sheetNames>
    <sheetDataSet>
      <sheetData sheetId="0"/>
      <sheetData sheetId="1">
        <row r="1">
          <cell r="B1" t="str">
            <v>契約CD</v>
          </cell>
          <cell r="C1" t="str">
            <v>取引先CD</v>
          </cell>
          <cell r="D1" t="str">
            <v>取引先名</v>
          </cell>
          <cell r="E1" t="str">
            <v>所属CD</v>
          </cell>
          <cell r="F1" t="str">
            <v>請発部門</v>
          </cell>
          <cell r="G1" t="str">
            <v>請内区分</v>
          </cell>
          <cell r="H1" t="str">
            <v>作業</v>
          </cell>
          <cell r="I1" t="str">
            <v>業種</v>
          </cell>
          <cell r="J1" t="str">
            <v>開始</v>
          </cell>
          <cell r="K1" t="str">
            <v>終了</v>
          </cell>
          <cell r="L1" t="str">
            <v>月額</v>
          </cell>
          <cell r="M1" t="str">
            <v>請求単位</v>
          </cell>
          <cell r="N1" t="str">
            <v>請求額</v>
          </cell>
          <cell r="O1" t="str">
            <v>調整額</v>
          </cell>
          <cell r="P1" t="str">
            <v>外注金額</v>
          </cell>
          <cell r="Q1" t="str">
            <v>外注先</v>
          </cell>
          <cell r="R1" t="str">
            <v>契約件名</v>
          </cell>
          <cell r="S1" t="str">
            <v>摘要</v>
          </cell>
          <cell r="T1" t="str">
            <v>備考</v>
          </cell>
          <cell r="U1" t="str">
            <v>カナ名</v>
          </cell>
          <cell r="V1" t="str">
            <v>月数</v>
          </cell>
          <cell r="W1" t="str">
            <v>4月売</v>
          </cell>
          <cell r="X1" t="str">
            <v>5月売</v>
          </cell>
          <cell r="Y1" t="str">
            <v>6月売</v>
          </cell>
          <cell r="Z1" t="str">
            <v>7月売</v>
          </cell>
          <cell r="AA1" t="str">
            <v>8月売</v>
          </cell>
          <cell r="AB1" t="str">
            <v>9月売</v>
          </cell>
          <cell r="AC1" t="str">
            <v>10月売</v>
          </cell>
          <cell r="AD1" t="str">
            <v>11月売</v>
          </cell>
          <cell r="AE1" t="str">
            <v>12月売</v>
          </cell>
          <cell r="AF1" t="str">
            <v>1月売</v>
          </cell>
          <cell r="AG1" t="str">
            <v>2月売</v>
          </cell>
          <cell r="AH1" t="str">
            <v>3月売</v>
          </cell>
          <cell r="AI1" t="str">
            <v>売計</v>
          </cell>
          <cell r="AJ1" t="str">
            <v>4月外</v>
          </cell>
          <cell r="AK1" t="str">
            <v>5月外</v>
          </cell>
          <cell r="AL1" t="str">
            <v>6月外</v>
          </cell>
          <cell r="AM1" t="str">
            <v>7月外</v>
          </cell>
          <cell r="AN1" t="str">
            <v>8月外</v>
          </cell>
          <cell r="AO1" t="str">
            <v>9月外</v>
          </cell>
          <cell r="AP1" t="str">
            <v>10月外</v>
          </cell>
          <cell r="AQ1" t="str">
            <v>11月外</v>
          </cell>
          <cell r="AR1" t="str">
            <v>12月外</v>
          </cell>
          <cell r="AS1" t="str">
            <v>1月外</v>
          </cell>
          <cell r="AT1" t="str">
            <v>2月外</v>
          </cell>
          <cell r="AU1" t="str">
            <v>3月外</v>
          </cell>
          <cell r="AV1" t="str">
            <v>外計</v>
          </cell>
        </row>
        <row r="2">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row>
        <row r="3">
          <cell r="B3">
            <v>2000101</v>
          </cell>
          <cell r="C3">
            <v>2002</v>
          </cell>
          <cell r="D3" t="str">
            <v>ジェイエヌインベストメント</v>
          </cell>
          <cell r="E3">
            <v>323120</v>
          </cell>
          <cell r="F3">
            <v>1022</v>
          </cell>
          <cell r="G3">
            <v>1</v>
          </cell>
          <cell r="H3">
            <v>80000</v>
          </cell>
          <cell r="I3">
            <v>0</v>
          </cell>
          <cell r="J3">
            <v>37712</v>
          </cell>
          <cell r="K3">
            <v>38077</v>
          </cell>
          <cell r="L3">
            <v>8045000</v>
          </cell>
          <cell r="N3">
            <v>0</v>
          </cell>
          <cell r="P3">
            <v>0</v>
          </cell>
          <cell r="R3" t="str">
            <v>その他管理業務</v>
          </cell>
          <cell r="U3" t="str">
            <v>ｼﾞｪｲｴﾇｲﾝﾍﾞｽﾄﾒﾝﾄ</v>
          </cell>
          <cell r="V3">
            <v>12</v>
          </cell>
          <cell r="W3">
            <v>8045000</v>
          </cell>
          <cell r="X3">
            <v>8045000</v>
          </cell>
          <cell r="Y3">
            <v>8045000</v>
          </cell>
          <cell r="Z3">
            <v>8045000</v>
          </cell>
          <cell r="AA3">
            <v>8045000</v>
          </cell>
          <cell r="AB3">
            <v>8045000</v>
          </cell>
          <cell r="AC3">
            <v>8045000</v>
          </cell>
          <cell r="AD3">
            <v>8045000</v>
          </cell>
          <cell r="AE3">
            <v>8045000</v>
          </cell>
          <cell r="AF3">
            <v>8045000</v>
          </cell>
          <cell r="AG3">
            <v>8045000</v>
          </cell>
          <cell r="AH3">
            <v>8045000</v>
          </cell>
          <cell r="AI3">
            <v>96540000</v>
          </cell>
          <cell r="AJ3">
            <v>0</v>
          </cell>
          <cell r="AK3">
            <v>0</v>
          </cell>
          <cell r="AL3">
            <v>0</v>
          </cell>
          <cell r="AM3">
            <v>0</v>
          </cell>
          <cell r="AN3">
            <v>0</v>
          </cell>
          <cell r="AO3">
            <v>0</v>
          </cell>
          <cell r="AP3">
            <v>0</v>
          </cell>
          <cell r="AQ3">
            <v>0</v>
          </cell>
          <cell r="AR3">
            <v>0</v>
          </cell>
          <cell r="AS3">
            <v>0</v>
          </cell>
          <cell r="AT3">
            <v>0</v>
          </cell>
          <cell r="AU3">
            <v>0</v>
          </cell>
          <cell r="AV3">
            <v>0</v>
          </cell>
        </row>
        <row r="4">
          <cell r="B4">
            <v>2000102</v>
          </cell>
          <cell r="C4">
            <v>2002</v>
          </cell>
          <cell r="D4" t="str">
            <v>ジェイエヌインベストメント</v>
          </cell>
          <cell r="E4">
            <v>323120</v>
          </cell>
          <cell r="F4">
            <v>1022</v>
          </cell>
          <cell r="G4">
            <v>1</v>
          </cell>
          <cell r="H4">
            <v>99001</v>
          </cell>
          <cell r="I4">
            <v>0</v>
          </cell>
          <cell r="J4">
            <v>37712</v>
          </cell>
          <cell r="K4">
            <v>38077</v>
          </cell>
          <cell r="L4">
            <v>11110000</v>
          </cell>
          <cell r="N4">
            <v>0</v>
          </cell>
          <cell r="P4">
            <v>0</v>
          </cell>
          <cell r="U4" t="str">
            <v>ｼﾞｪｲｴﾇｲﾝﾍﾞｽﾄﾒﾝﾄ</v>
          </cell>
          <cell r="V4">
            <v>12</v>
          </cell>
          <cell r="W4">
            <v>11110000</v>
          </cell>
          <cell r="X4">
            <v>11110000</v>
          </cell>
          <cell r="Y4">
            <v>11110000</v>
          </cell>
          <cell r="Z4">
            <v>11110000</v>
          </cell>
          <cell r="AA4">
            <v>11110000</v>
          </cell>
          <cell r="AB4">
            <v>45451732</v>
          </cell>
          <cell r="AC4">
            <v>11110000</v>
          </cell>
          <cell r="AD4">
            <v>45153387</v>
          </cell>
          <cell r="AE4">
            <v>11110000</v>
          </cell>
          <cell r="AF4">
            <v>11110000</v>
          </cell>
          <cell r="AG4">
            <v>11110000</v>
          </cell>
          <cell r="AH4">
            <v>54436751</v>
          </cell>
          <cell r="AI4">
            <v>245031870</v>
          </cell>
          <cell r="AJ4">
            <v>0</v>
          </cell>
          <cell r="AK4">
            <v>0</v>
          </cell>
          <cell r="AL4">
            <v>0</v>
          </cell>
          <cell r="AM4">
            <v>0</v>
          </cell>
          <cell r="AN4">
            <v>0</v>
          </cell>
          <cell r="AO4">
            <v>0</v>
          </cell>
          <cell r="AP4">
            <v>0</v>
          </cell>
          <cell r="AQ4">
            <v>0</v>
          </cell>
          <cell r="AR4">
            <v>0</v>
          </cell>
          <cell r="AS4">
            <v>0</v>
          </cell>
          <cell r="AT4">
            <v>0</v>
          </cell>
          <cell r="AU4">
            <v>0</v>
          </cell>
          <cell r="AV4">
            <v>0</v>
          </cell>
        </row>
        <row r="5">
          <cell r="B5">
            <v>2000201</v>
          </cell>
          <cell r="C5">
            <v>2003</v>
          </cell>
          <cell r="D5" t="str">
            <v>スサノオ</v>
          </cell>
          <cell r="E5">
            <v>323120</v>
          </cell>
          <cell r="F5">
            <v>1022</v>
          </cell>
          <cell r="G5">
            <v>3</v>
          </cell>
          <cell r="H5">
            <v>99001</v>
          </cell>
          <cell r="J5">
            <v>37712</v>
          </cell>
          <cell r="K5">
            <v>38077</v>
          </cell>
          <cell r="N5">
            <v>0</v>
          </cell>
          <cell r="P5">
            <v>0</v>
          </cell>
          <cell r="R5" t="str">
            <v>優先配当金</v>
          </cell>
          <cell r="U5" t="str">
            <v>ｽｻﾉｵ</v>
          </cell>
          <cell r="V5">
            <v>12</v>
          </cell>
          <cell r="W5">
            <v>0</v>
          </cell>
          <cell r="X5">
            <v>0</v>
          </cell>
          <cell r="Y5">
            <v>0</v>
          </cell>
          <cell r="Z5">
            <v>0</v>
          </cell>
          <cell r="AA5">
            <v>0</v>
          </cell>
          <cell r="AB5">
            <v>8562944</v>
          </cell>
          <cell r="AC5">
            <v>0</v>
          </cell>
          <cell r="AD5">
            <v>0</v>
          </cell>
          <cell r="AE5">
            <v>22316266</v>
          </cell>
          <cell r="AF5">
            <v>0</v>
          </cell>
          <cell r="AG5">
            <v>0</v>
          </cell>
          <cell r="AH5">
            <v>9545706</v>
          </cell>
          <cell r="AI5">
            <v>40424916</v>
          </cell>
          <cell r="AJ5">
            <v>0</v>
          </cell>
          <cell r="AK5">
            <v>0</v>
          </cell>
          <cell r="AL5">
            <v>0</v>
          </cell>
          <cell r="AM5">
            <v>0</v>
          </cell>
          <cell r="AN5">
            <v>0</v>
          </cell>
          <cell r="AO5">
            <v>0</v>
          </cell>
          <cell r="AP5">
            <v>0</v>
          </cell>
          <cell r="AQ5">
            <v>0</v>
          </cell>
          <cell r="AR5">
            <v>0</v>
          </cell>
          <cell r="AS5">
            <v>0</v>
          </cell>
          <cell r="AT5">
            <v>0</v>
          </cell>
          <cell r="AU5">
            <v>0</v>
          </cell>
          <cell r="AV5">
            <v>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AC54-B077-4409-B3B4-3921E5DEEA4D}">
  <sheetPr>
    <pageSetUpPr fitToPage="1"/>
  </sheetPr>
  <dimension ref="A1:H23"/>
  <sheetViews>
    <sheetView view="pageBreakPreview" topLeftCell="A3" zoomScaleNormal="100" zoomScaleSheetLayoutView="100" workbookViewId="0">
      <selection activeCell="AI10" sqref="AI10"/>
    </sheetView>
  </sheetViews>
  <sheetFormatPr defaultColWidth="2.5" defaultRowHeight="13.5"/>
  <cols>
    <col min="1" max="1" width="2.625" style="125" customWidth="1"/>
    <col min="2" max="2" width="24.625" style="126" customWidth="1"/>
    <col min="3" max="3" width="24.625" style="127" customWidth="1"/>
    <col min="4" max="4" width="8.625" style="128" customWidth="1"/>
    <col min="5" max="6" width="8.625" style="125" customWidth="1"/>
    <col min="7" max="7" width="11.25" style="129" bestFit="1" customWidth="1"/>
    <col min="8" max="8" width="14.25" style="130" bestFit="1" customWidth="1"/>
    <col min="9" max="16384" width="2.5" style="127"/>
  </cols>
  <sheetData>
    <row r="1" spans="1:8" s="100" customFormat="1" ht="39" customHeight="1" thickBot="1">
      <c r="A1" s="110"/>
      <c r="B1" s="349" t="s">
        <v>310</v>
      </c>
      <c r="C1" s="350"/>
      <c r="D1" s="350"/>
      <c r="E1" s="350"/>
      <c r="F1" s="350"/>
      <c r="G1" s="350"/>
      <c r="H1" s="350"/>
    </row>
    <row r="2" spans="1:8" s="100" customFormat="1" ht="39" customHeight="1">
      <c r="A2" s="351" t="s">
        <v>13</v>
      </c>
      <c r="B2" s="352"/>
      <c r="C2" s="114" t="s">
        <v>8</v>
      </c>
      <c r="D2" s="115" t="s">
        <v>0</v>
      </c>
      <c r="E2" s="116" t="s">
        <v>6</v>
      </c>
      <c r="F2" s="202" t="s">
        <v>5</v>
      </c>
      <c r="G2" s="207" t="s">
        <v>18</v>
      </c>
      <c r="H2" s="206" t="s">
        <v>272</v>
      </c>
    </row>
    <row r="3" spans="1:8" s="100" customFormat="1" ht="30" customHeight="1">
      <c r="A3" s="353">
        <v>1</v>
      </c>
      <c r="B3" s="354" t="s">
        <v>19</v>
      </c>
      <c r="C3" s="117" t="s">
        <v>225</v>
      </c>
      <c r="D3" s="118"/>
      <c r="E3" s="147">
        <v>6</v>
      </c>
      <c r="F3" s="203">
        <v>1</v>
      </c>
      <c r="G3" s="208">
        <f>D3*E3*F3</f>
        <v>0</v>
      </c>
      <c r="H3" s="348">
        <f>SUM(G3:G5)</f>
        <v>0</v>
      </c>
    </row>
    <row r="4" spans="1:8" s="100" customFormat="1" ht="30" customHeight="1">
      <c r="A4" s="353"/>
      <c r="B4" s="354"/>
      <c r="C4" s="117" t="s">
        <v>9</v>
      </c>
      <c r="D4" s="118"/>
      <c r="E4" s="147">
        <v>4.5</v>
      </c>
      <c r="F4" s="203">
        <v>1</v>
      </c>
      <c r="G4" s="208">
        <f t="shared" ref="G4:G17" si="0">D4*E4*F4</f>
        <v>0</v>
      </c>
      <c r="H4" s="348"/>
    </row>
    <row r="5" spans="1:8" s="100" customFormat="1" ht="30" customHeight="1">
      <c r="A5" s="353"/>
      <c r="B5" s="354"/>
      <c r="C5" s="117" t="s">
        <v>14</v>
      </c>
      <c r="D5" s="118"/>
      <c r="E5" s="149">
        <v>18</v>
      </c>
      <c r="F5" s="203">
        <v>1</v>
      </c>
      <c r="G5" s="208">
        <f t="shared" si="0"/>
        <v>0</v>
      </c>
      <c r="H5" s="348"/>
    </row>
    <row r="6" spans="1:8" s="100" customFormat="1" ht="30" customHeight="1">
      <c r="A6" s="246">
        <v>2</v>
      </c>
      <c r="B6" s="247" t="s">
        <v>20</v>
      </c>
      <c r="C6" s="117" t="s">
        <v>7</v>
      </c>
      <c r="D6" s="118"/>
      <c r="E6" s="299">
        <v>225</v>
      </c>
      <c r="F6" s="203">
        <v>1</v>
      </c>
      <c r="G6" s="208">
        <f t="shared" si="0"/>
        <v>0</v>
      </c>
      <c r="H6" s="297">
        <f>G6</f>
        <v>0</v>
      </c>
    </row>
    <row r="7" spans="1:8" s="100" customFormat="1" ht="30" customHeight="1">
      <c r="A7" s="344">
        <v>3</v>
      </c>
      <c r="B7" s="346" t="s">
        <v>21</v>
      </c>
      <c r="C7" s="117" t="s">
        <v>10</v>
      </c>
      <c r="D7" s="118"/>
      <c r="E7" s="148">
        <v>1</v>
      </c>
      <c r="F7" s="203">
        <v>1</v>
      </c>
      <c r="G7" s="208">
        <f t="shared" si="0"/>
        <v>0</v>
      </c>
      <c r="H7" s="348">
        <f>SUM(G7:G8)</f>
        <v>0</v>
      </c>
    </row>
    <row r="8" spans="1:8" s="100" customFormat="1" ht="30" customHeight="1">
      <c r="A8" s="345"/>
      <c r="B8" s="347"/>
      <c r="C8" s="301" t="s">
        <v>11</v>
      </c>
      <c r="D8" s="303"/>
      <c r="E8" s="304">
        <v>1</v>
      </c>
      <c r="F8" s="305">
        <v>1</v>
      </c>
      <c r="G8" s="302">
        <f t="shared" si="0"/>
        <v>0</v>
      </c>
      <c r="H8" s="348"/>
    </row>
    <row r="9" spans="1:8" s="100" customFormat="1" ht="30" customHeight="1">
      <c r="A9" s="353">
        <v>4</v>
      </c>
      <c r="B9" s="357" t="s">
        <v>22</v>
      </c>
      <c r="C9" s="117" t="s">
        <v>16</v>
      </c>
      <c r="D9" s="118"/>
      <c r="E9" s="150">
        <v>1</v>
      </c>
      <c r="F9" s="204">
        <v>5</v>
      </c>
      <c r="G9" s="208">
        <f t="shared" si="0"/>
        <v>0</v>
      </c>
      <c r="H9" s="355">
        <f>SUM(G9:G13)</f>
        <v>0</v>
      </c>
    </row>
    <row r="10" spans="1:8" s="100" customFormat="1" ht="30" customHeight="1">
      <c r="A10" s="353"/>
      <c r="B10" s="357"/>
      <c r="C10" s="117" t="s">
        <v>1</v>
      </c>
      <c r="D10" s="118"/>
      <c r="E10" s="150">
        <v>5</v>
      </c>
      <c r="F10" s="204">
        <v>1</v>
      </c>
      <c r="G10" s="208">
        <f t="shared" si="0"/>
        <v>0</v>
      </c>
      <c r="H10" s="355"/>
    </row>
    <row r="11" spans="1:8" s="100" customFormat="1" ht="30" customHeight="1">
      <c r="A11" s="353"/>
      <c r="B11" s="357"/>
      <c r="C11" s="117" t="s">
        <v>290</v>
      </c>
      <c r="D11" s="118"/>
      <c r="E11" s="150">
        <v>3</v>
      </c>
      <c r="F11" s="203">
        <v>1</v>
      </c>
      <c r="G11" s="208">
        <f t="shared" si="0"/>
        <v>0</v>
      </c>
      <c r="H11" s="355"/>
    </row>
    <row r="12" spans="1:8" s="100" customFormat="1" ht="30" customHeight="1">
      <c r="A12" s="353"/>
      <c r="B12" s="357"/>
      <c r="C12" s="117" t="s">
        <v>2</v>
      </c>
      <c r="D12" s="118"/>
      <c r="E12" s="150">
        <v>9</v>
      </c>
      <c r="F12" s="203">
        <v>1</v>
      </c>
      <c r="G12" s="208">
        <f t="shared" si="0"/>
        <v>0</v>
      </c>
      <c r="H12" s="355"/>
    </row>
    <row r="13" spans="1:8" s="100" customFormat="1" ht="30" customHeight="1">
      <c r="A13" s="353"/>
      <c r="B13" s="357"/>
      <c r="C13" s="117" t="s">
        <v>3</v>
      </c>
      <c r="D13" s="118"/>
      <c r="E13" s="150">
        <v>6</v>
      </c>
      <c r="F13" s="203">
        <v>1</v>
      </c>
      <c r="G13" s="208">
        <f t="shared" si="0"/>
        <v>0</v>
      </c>
      <c r="H13" s="355"/>
    </row>
    <row r="14" spans="1:8" s="100" customFormat="1" ht="30" customHeight="1">
      <c r="A14" s="344">
        <v>5</v>
      </c>
      <c r="B14" s="346" t="s">
        <v>224</v>
      </c>
      <c r="C14" s="117" t="s">
        <v>4</v>
      </c>
      <c r="D14" s="118"/>
      <c r="E14" s="148">
        <v>1</v>
      </c>
      <c r="F14" s="203">
        <v>1</v>
      </c>
      <c r="G14" s="208">
        <f t="shared" si="0"/>
        <v>0</v>
      </c>
      <c r="H14" s="360">
        <f>SUM(G14:G17)</f>
        <v>0</v>
      </c>
    </row>
    <row r="15" spans="1:8" s="100" customFormat="1" ht="30" customHeight="1">
      <c r="A15" s="358"/>
      <c r="B15" s="359"/>
      <c r="C15" s="117" t="s">
        <v>306</v>
      </c>
      <c r="D15" s="118"/>
      <c r="E15" s="148">
        <v>1</v>
      </c>
      <c r="F15" s="148">
        <v>1</v>
      </c>
      <c r="G15" s="208">
        <f t="shared" si="0"/>
        <v>0</v>
      </c>
      <c r="H15" s="361"/>
    </row>
    <row r="16" spans="1:8" s="100" customFormat="1" ht="36" customHeight="1">
      <c r="A16" s="358"/>
      <c r="B16" s="359"/>
      <c r="C16" s="117" t="s">
        <v>25</v>
      </c>
      <c r="D16" s="118"/>
      <c r="E16" s="148">
        <v>1</v>
      </c>
      <c r="F16" s="203">
        <v>1</v>
      </c>
      <c r="G16" s="208">
        <f t="shared" si="0"/>
        <v>0</v>
      </c>
      <c r="H16" s="361"/>
    </row>
    <row r="17" spans="1:8" s="100" customFormat="1" ht="36" customHeight="1">
      <c r="A17" s="345"/>
      <c r="B17" s="347"/>
      <c r="C17" s="117" t="s">
        <v>287</v>
      </c>
      <c r="D17" s="118"/>
      <c r="E17" s="148">
        <v>1</v>
      </c>
      <c r="F17" s="203">
        <v>1</v>
      </c>
      <c r="G17" s="208">
        <f t="shared" si="0"/>
        <v>0</v>
      </c>
      <c r="H17" s="362"/>
    </row>
    <row r="18" spans="1:8" s="100" customFormat="1" ht="51" customHeight="1">
      <c r="A18" s="246">
        <v>6</v>
      </c>
      <c r="B18" s="247" t="s">
        <v>262</v>
      </c>
      <c r="C18" s="117" t="s">
        <v>17</v>
      </c>
      <c r="D18" s="119"/>
      <c r="E18" s="120"/>
      <c r="F18" s="205"/>
      <c r="G18" s="208">
        <f>'警備人件費 (R8) '!S280</f>
        <v>0</v>
      </c>
      <c r="H18" s="298">
        <f>G18</f>
        <v>0</v>
      </c>
    </row>
    <row r="19" spans="1:8" s="100" customFormat="1" ht="36" customHeight="1">
      <c r="A19" s="246">
        <v>7</v>
      </c>
      <c r="B19" s="247" t="s">
        <v>24</v>
      </c>
      <c r="C19" s="117" t="s">
        <v>15</v>
      </c>
      <c r="D19" s="118"/>
      <c r="E19" s="148">
        <v>1</v>
      </c>
      <c r="F19" s="203">
        <v>1</v>
      </c>
      <c r="G19" s="208">
        <f>D19*E19*F19</f>
        <v>0</v>
      </c>
      <c r="H19" s="355">
        <f>SUM(G19:G20)</f>
        <v>0</v>
      </c>
    </row>
    <row r="20" spans="1:8" s="100" customFormat="1" ht="30" customHeight="1" thickBot="1">
      <c r="A20" s="121">
        <v>8</v>
      </c>
      <c r="B20" s="122" t="s">
        <v>23</v>
      </c>
      <c r="C20" s="123" t="s">
        <v>12</v>
      </c>
      <c r="D20" s="124"/>
      <c r="E20" s="300">
        <v>1</v>
      </c>
      <c r="F20" s="252">
        <v>1</v>
      </c>
      <c r="G20" s="253">
        <f>D20*E20*F20</f>
        <v>0</v>
      </c>
      <c r="H20" s="356"/>
    </row>
    <row r="21" spans="1:8" s="142" customFormat="1">
      <c r="A21" s="144"/>
      <c r="B21" s="146"/>
      <c r="D21" s="145"/>
      <c r="E21" s="144"/>
      <c r="F21" s="144"/>
      <c r="G21" s="143" t="s">
        <v>236</v>
      </c>
      <c r="H21" s="218">
        <f>SUM(H3:H20)</f>
        <v>0</v>
      </c>
    </row>
    <row r="22" spans="1:8" s="142" customFormat="1">
      <c r="A22" s="144"/>
      <c r="B22" s="146"/>
      <c r="D22" s="145"/>
      <c r="E22" s="144"/>
      <c r="F22" s="144"/>
      <c r="G22" s="143" t="s">
        <v>267</v>
      </c>
      <c r="H22" s="218">
        <f>ROUND(H21*0.1,0)</f>
        <v>0</v>
      </c>
    </row>
    <row r="23" spans="1:8" s="100" customFormat="1">
      <c r="A23" s="110"/>
      <c r="B23" s="111"/>
      <c r="C23" s="112"/>
      <c r="D23" s="113"/>
      <c r="E23" s="110"/>
      <c r="F23" s="110"/>
      <c r="G23" s="250" t="s">
        <v>258</v>
      </c>
      <c r="H23" s="251">
        <f>H21+H22</f>
        <v>0</v>
      </c>
    </row>
  </sheetData>
  <mergeCells count="15">
    <mergeCell ref="H19:H20"/>
    <mergeCell ref="A9:A13"/>
    <mergeCell ref="B9:B13"/>
    <mergeCell ref="H9:H13"/>
    <mergeCell ref="A14:A17"/>
    <mergeCell ref="B14:B17"/>
    <mergeCell ref="H14:H17"/>
    <mergeCell ref="A7:A8"/>
    <mergeCell ref="B7:B8"/>
    <mergeCell ref="H7:H8"/>
    <mergeCell ref="B1:H1"/>
    <mergeCell ref="A2:B2"/>
    <mergeCell ref="A3:A5"/>
    <mergeCell ref="B3:B5"/>
    <mergeCell ref="H3:H5"/>
  </mergeCells>
  <phoneticPr fontId="6"/>
  <pageMargins left="0.62992125984251968" right="0.43307086614173229" top="0.78740157480314965" bottom="0.78740157480314965" header="0.39370078740157483" footer="0.39370078740157483"/>
  <pageSetup paperSize="9" scale="90" orientation="portrait" r:id="rId1"/>
  <headerFooter>
    <oddHeader xml:space="preserve">&amp;C
</oddHeader>
  </headerFooter>
  <ignoredErrors>
    <ignoredError sqref="G18" formula="1"/>
    <ignoredError sqref="H21:H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DB2D-14E8-406E-8983-64849DF17DEA}">
  <sheetPr>
    <outlinePr summaryBelow="0" summaryRight="0"/>
    <pageSetUpPr fitToPage="1"/>
  </sheetPr>
  <dimension ref="A1:S284"/>
  <sheetViews>
    <sheetView showZeros="0" tabSelected="1" view="pageBreakPreview" zoomScaleNormal="100" zoomScaleSheetLayoutView="100" workbookViewId="0">
      <pane xSplit="3" ySplit="4" topLeftCell="D245" activePane="bottomRight" state="frozen"/>
      <selection pane="topRight" activeCell="D1" sqref="D1"/>
      <selection pane="bottomLeft" activeCell="A5" sqref="A5"/>
      <selection pane="bottomRight" activeCell="J262" sqref="J262"/>
    </sheetView>
  </sheetViews>
  <sheetFormatPr defaultColWidth="9" defaultRowHeight="15" customHeight="1"/>
  <cols>
    <col min="1" max="1" width="4.125" style="131" customWidth="1"/>
    <col min="2" max="2" width="26.625" style="131" customWidth="1"/>
    <col min="3" max="3" width="10.375" style="131" customWidth="1"/>
    <col min="4" max="6" width="6.375" style="133" customWidth="1"/>
    <col min="7" max="7" width="6.25" style="132" customWidth="1"/>
    <col min="8" max="8" width="6.125" style="132" customWidth="1"/>
    <col min="9" max="9" width="6.125" style="217" customWidth="1"/>
    <col min="10" max="12" width="7.5" style="134" customWidth="1"/>
    <col min="13" max="13" width="7.625" style="135" customWidth="1"/>
    <col min="14" max="15" width="7.5" style="134" customWidth="1"/>
    <col min="16" max="16" width="8.125" style="136" customWidth="1"/>
    <col min="17" max="17" width="7.5" style="136" customWidth="1"/>
    <col min="18" max="18" width="10.375" style="136" customWidth="1"/>
    <col min="19" max="19" width="14.125" style="131" customWidth="1"/>
    <col min="20" max="16384" width="9" style="131"/>
  </cols>
  <sheetData>
    <row r="1" spans="1:19" s="137" customFormat="1" ht="21" customHeight="1" thickBot="1">
      <c r="A1" s="316" t="s">
        <v>276</v>
      </c>
      <c r="B1" s="317"/>
      <c r="C1" s="317"/>
      <c r="D1" s="317"/>
      <c r="E1" s="317"/>
      <c r="F1" s="317"/>
      <c r="G1" s="317"/>
      <c r="H1" s="317"/>
      <c r="I1" s="317"/>
      <c r="J1" s="317"/>
      <c r="K1" s="317"/>
      <c r="L1" s="293"/>
      <c r="M1" s="293"/>
      <c r="N1" s="293"/>
      <c r="O1" s="295"/>
      <c r="P1" s="295"/>
      <c r="Q1" s="296"/>
      <c r="R1" s="294"/>
      <c r="S1" s="294"/>
    </row>
    <row r="2" spans="1:19" s="137" customFormat="1" ht="15" customHeight="1">
      <c r="A2" s="209"/>
      <c r="B2" s="318" t="s">
        <v>8</v>
      </c>
      <c r="C2" s="320" t="s">
        <v>221</v>
      </c>
      <c r="D2" s="322" t="s">
        <v>220</v>
      </c>
      <c r="E2" s="323"/>
      <c r="F2" s="103" t="s">
        <v>235</v>
      </c>
      <c r="G2" s="324" t="s">
        <v>219</v>
      </c>
      <c r="H2" s="326" t="s">
        <v>261</v>
      </c>
      <c r="I2" s="210"/>
      <c r="J2" s="320" t="s">
        <v>218</v>
      </c>
      <c r="K2" s="320"/>
      <c r="L2" s="320"/>
      <c r="M2" s="327" t="s">
        <v>222</v>
      </c>
      <c r="N2" s="320" t="s">
        <v>217</v>
      </c>
      <c r="O2" s="329"/>
      <c r="P2" s="330" t="s">
        <v>270</v>
      </c>
      <c r="Q2" s="331"/>
      <c r="R2" s="261" t="s">
        <v>271</v>
      </c>
      <c r="S2" s="332" t="s">
        <v>216</v>
      </c>
    </row>
    <row r="3" spans="1:19" s="137" customFormat="1" ht="15" customHeight="1">
      <c r="A3" s="220"/>
      <c r="B3" s="319"/>
      <c r="C3" s="321"/>
      <c r="D3" s="240" t="s">
        <v>215</v>
      </c>
      <c r="E3" s="240" t="s">
        <v>214</v>
      </c>
      <c r="F3" s="221" t="s">
        <v>213</v>
      </c>
      <c r="G3" s="325"/>
      <c r="H3" s="325"/>
      <c r="I3" s="254" t="s">
        <v>256</v>
      </c>
      <c r="J3" s="249" t="s">
        <v>212</v>
      </c>
      <c r="K3" s="249" t="s">
        <v>211</v>
      </c>
      <c r="L3" s="249" t="s">
        <v>210</v>
      </c>
      <c r="M3" s="328"/>
      <c r="N3" s="241" t="s">
        <v>211</v>
      </c>
      <c r="O3" s="242" t="s">
        <v>210</v>
      </c>
      <c r="P3" s="243" t="s">
        <v>259</v>
      </c>
      <c r="Q3" s="249" t="s">
        <v>210</v>
      </c>
      <c r="R3" s="244" t="s">
        <v>269</v>
      </c>
      <c r="S3" s="333"/>
    </row>
    <row r="4" spans="1:19" s="228" customFormat="1" ht="9.75" thickBot="1">
      <c r="A4" s="229"/>
      <c r="B4" s="310"/>
      <c r="C4" s="230"/>
      <c r="D4" s="231"/>
      <c r="E4" s="231"/>
      <c r="F4" s="232"/>
      <c r="G4" s="233"/>
      <c r="H4" s="233"/>
      <c r="I4" s="234"/>
      <c r="J4" s="230"/>
      <c r="K4" s="230"/>
      <c r="L4" s="230"/>
      <c r="M4" s="235"/>
      <c r="N4" s="236"/>
      <c r="O4" s="237"/>
      <c r="P4" s="238"/>
      <c r="Q4" s="230"/>
      <c r="R4" s="237"/>
      <c r="S4" s="239"/>
    </row>
    <row r="5" spans="1:19" s="138" customFormat="1" ht="15" customHeight="1">
      <c r="A5" s="154" t="s">
        <v>209</v>
      </c>
      <c r="B5" s="222"/>
      <c r="C5" s="72"/>
      <c r="D5" s="223"/>
      <c r="E5" s="223"/>
      <c r="F5" s="224"/>
      <c r="G5" s="225"/>
      <c r="H5" s="226"/>
      <c r="I5" s="255"/>
      <c r="J5" s="72"/>
      <c r="K5" s="72"/>
      <c r="L5" s="72"/>
      <c r="M5" s="72"/>
      <c r="N5" s="227"/>
      <c r="O5" s="186"/>
      <c r="P5" s="154"/>
      <c r="Q5" s="72"/>
      <c r="R5" s="186"/>
      <c r="S5" s="71"/>
    </row>
    <row r="6" spans="1:19" s="138" customFormat="1" ht="15" customHeight="1">
      <c r="A6" s="44">
        <v>1</v>
      </c>
      <c r="B6" s="54" t="s">
        <v>209</v>
      </c>
      <c r="C6" s="43" t="str">
        <f>A68</f>
        <v>11/8（日）</v>
      </c>
      <c r="D6" s="78">
        <v>0.20833333333333334</v>
      </c>
      <c r="E6" s="78">
        <v>0.83333333333333337</v>
      </c>
      <c r="F6" s="105">
        <f t="shared" ref="F6:F13" si="0">E6-D6</f>
        <v>0.625</v>
      </c>
      <c r="G6" s="82">
        <v>6</v>
      </c>
      <c r="H6" s="40">
        <v>6</v>
      </c>
      <c r="I6" s="245"/>
      <c r="J6" s="38">
        <f t="shared" ref="J6:J13" si="1">SUM($K6:$L6)</f>
        <v>15</v>
      </c>
      <c r="K6" s="52">
        <f t="shared" ref="K6:K13" si="2">TEXT(MAX(0,MIN($E6,"22:00")-MAX($D6,"5:00")),"h:mm")*24+TEXT(MAX(0,MIN($E6,"46:00")-MAX($D6,"29:00")),"h:mm")*24</f>
        <v>15</v>
      </c>
      <c r="L6" s="52">
        <f t="shared" ref="L6:L13" si="3">TEXT(MAX(0,MIN($E6,"5:00")-MAX($D6,"00:00")),"h:mm")*24+TEXT(MAX(0,MIN($E6,"29:00")-MAX($D6,"22:00")),"h:mm")*24</f>
        <v>0</v>
      </c>
      <c r="M6" s="38">
        <f t="shared" ref="M6:M13" si="4">IF((K6+L6-TEXT((F6),"h:mm")*24)&lt;0,0,(K6+L6-TEXT((F6),"h:mm")*24))</f>
        <v>0</v>
      </c>
      <c r="N6" s="37">
        <f t="shared" ref="N6:N13" si="5">K6*H6</f>
        <v>90</v>
      </c>
      <c r="O6" s="152">
        <f t="shared" ref="O6:O13" si="6">L6*H6</f>
        <v>0</v>
      </c>
      <c r="P6" s="155"/>
      <c r="Q6" s="86"/>
      <c r="R6" s="187"/>
      <c r="S6" s="61">
        <f t="shared" ref="S6:S9" si="7">ROUNDDOWN(P6*N6+Q6*O6,0)+ROUNDDOWN(R6*I6*K6,0)</f>
        <v>0</v>
      </c>
    </row>
    <row r="7" spans="1:19" s="138" customFormat="1" ht="15" customHeight="1">
      <c r="A7" s="44">
        <v>2</v>
      </c>
      <c r="B7" s="54" t="s">
        <v>198</v>
      </c>
      <c r="C7" s="43" t="str">
        <f>A68</f>
        <v>11/8（日）</v>
      </c>
      <c r="D7" s="78">
        <v>0.20833333333333334</v>
      </c>
      <c r="E7" s="78">
        <v>0.91666666666666663</v>
      </c>
      <c r="F7" s="105">
        <f t="shared" si="0"/>
        <v>0.70833333333333326</v>
      </c>
      <c r="G7" s="82">
        <v>3</v>
      </c>
      <c r="H7" s="40">
        <v>3</v>
      </c>
      <c r="I7" s="245"/>
      <c r="J7" s="38">
        <f t="shared" si="1"/>
        <v>17</v>
      </c>
      <c r="K7" s="52">
        <f t="shared" si="2"/>
        <v>17</v>
      </c>
      <c r="L7" s="52">
        <f t="shared" si="3"/>
        <v>0</v>
      </c>
      <c r="M7" s="38">
        <f t="shared" si="4"/>
        <v>0</v>
      </c>
      <c r="N7" s="37">
        <f t="shared" si="5"/>
        <v>51</v>
      </c>
      <c r="O7" s="152">
        <f t="shared" si="6"/>
        <v>0</v>
      </c>
      <c r="P7" s="155"/>
      <c r="Q7" s="86"/>
      <c r="R7" s="187"/>
      <c r="S7" s="61">
        <f t="shared" si="7"/>
        <v>0</v>
      </c>
    </row>
    <row r="8" spans="1:19" s="138" customFormat="1" ht="15" customHeight="1">
      <c r="A8" s="44">
        <v>3</v>
      </c>
      <c r="B8" s="53" t="s">
        <v>208</v>
      </c>
      <c r="C8" s="41" t="str">
        <f>A68</f>
        <v>11/8（日）</v>
      </c>
      <c r="D8" s="78">
        <v>0.25</v>
      </c>
      <c r="E8" s="78">
        <v>0.66666666666666663</v>
      </c>
      <c r="F8" s="105">
        <f t="shared" si="0"/>
        <v>0.41666666666666663</v>
      </c>
      <c r="G8" s="82">
        <v>2</v>
      </c>
      <c r="H8" s="40">
        <v>2</v>
      </c>
      <c r="I8" s="245"/>
      <c r="J8" s="38">
        <f t="shared" si="1"/>
        <v>10</v>
      </c>
      <c r="K8" s="52">
        <f t="shared" si="2"/>
        <v>10</v>
      </c>
      <c r="L8" s="52">
        <f t="shared" si="3"/>
        <v>0</v>
      </c>
      <c r="M8" s="38">
        <f t="shared" si="4"/>
        <v>0</v>
      </c>
      <c r="N8" s="37">
        <f t="shared" si="5"/>
        <v>20</v>
      </c>
      <c r="O8" s="152">
        <f t="shared" si="6"/>
        <v>0</v>
      </c>
      <c r="P8" s="155"/>
      <c r="Q8" s="86"/>
      <c r="R8" s="187"/>
      <c r="S8" s="61">
        <f t="shared" si="7"/>
        <v>0</v>
      </c>
    </row>
    <row r="9" spans="1:19" s="138" customFormat="1" ht="15" customHeight="1">
      <c r="A9" s="44">
        <v>4</v>
      </c>
      <c r="B9" s="53" t="s">
        <v>207</v>
      </c>
      <c r="C9" s="41" t="str">
        <f>A68</f>
        <v>11/8（日）</v>
      </c>
      <c r="D9" s="78">
        <v>0.3125</v>
      </c>
      <c r="E9" s="78">
        <v>0.64583333333333337</v>
      </c>
      <c r="F9" s="105">
        <f t="shared" si="0"/>
        <v>0.33333333333333337</v>
      </c>
      <c r="G9" s="82">
        <v>3</v>
      </c>
      <c r="H9" s="40">
        <v>3</v>
      </c>
      <c r="I9" s="245"/>
      <c r="J9" s="38">
        <f t="shared" si="1"/>
        <v>8</v>
      </c>
      <c r="K9" s="52">
        <f t="shared" si="2"/>
        <v>8</v>
      </c>
      <c r="L9" s="52">
        <f t="shared" si="3"/>
        <v>0</v>
      </c>
      <c r="M9" s="38">
        <f t="shared" si="4"/>
        <v>0</v>
      </c>
      <c r="N9" s="37">
        <f t="shared" si="5"/>
        <v>24</v>
      </c>
      <c r="O9" s="152">
        <f t="shared" si="6"/>
        <v>0</v>
      </c>
      <c r="P9" s="155"/>
      <c r="Q9" s="86"/>
      <c r="R9" s="187"/>
      <c r="S9" s="61">
        <f t="shared" si="7"/>
        <v>0</v>
      </c>
    </row>
    <row r="10" spans="1:19" s="138" customFormat="1" ht="15" customHeight="1">
      <c r="A10" s="44">
        <v>5</v>
      </c>
      <c r="B10" s="53" t="s">
        <v>206</v>
      </c>
      <c r="C10" s="41" t="str">
        <f>A68</f>
        <v>11/8（日）</v>
      </c>
      <c r="D10" s="78">
        <v>0.35416666666666669</v>
      </c>
      <c r="E10" s="78">
        <v>0.6875</v>
      </c>
      <c r="F10" s="105">
        <f t="shared" si="0"/>
        <v>0.33333333333333331</v>
      </c>
      <c r="G10" s="82">
        <v>2</v>
      </c>
      <c r="H10" s="40">
        <v>2</v>
      </c>
      <c r="I10" s="245"/>
      <c r="J10" s="38">
        <f t="shared" si="1"/>
        <v>8</v>
      </c>
      <c r="K10" s="52">
        <f t="shared" si="2"/>
        <v>8</v>
      </c>
      <c r="L10" s="52">
        <f t="shared" si="3"/>
        <v>0</v>
      </c>
      <c r="M10" s="38">
        <f t="shared" si="4"/>
        <v>0</v>
      </c>
      <c r="N10" s="37">
        <f t="shared" si="5"/>
        <v>16</v>
      </c>
      <c r="O10" s="152">
        <f t="shared" si="6"/>
        <v>0</v>
      </c>
      <c r="P10" s="155"/>
      <c r="Q10" s="86"/>
      <c r="R10" s="187"/>
      <c r="S10" s="61">
        <f>ROUNDDOWN(P10*N10+Q10*O10,0)+ROUNDDOWN(R10*I10*K10,0)</f>
        <v>0</v>
      </c>
    </row>
    <row r="11" spans="1:19" s="138" customFormat="1" ht="15" customHeight="1">
      <c r="A11" s="44">
        <v>6</v>
      </c>
      <c r="B11" s="53" t="s">
        <v>205</v>
      </c>
      <c r="C11" s="41" t="str">
        <f>A68</f>
        <v>11/8（日）</v>
      </c>
      <c r="D11" s="78">
        <v>0.29166666666666669</v>
      </c>
      <c r="E11" s="78">
        <v>0.66666666666666663</v>
      </c>
      <c r="F11" s="105">
        <f t="shared" si="0"/>
        <v>0.37499999999999994</v>
      </c>
      <c r="G11" s="82">
        <v>1</v>
      </c>
      <c r="H11" s="40">
        <v>1</v>
      </c>
      <c r="I11" s="245"/>
      <c r="J11" s="38">
        <f t="shared" si="1"/>
        <v>9</v>
      </c>
      <c r="K11" s="52">
        <f t="shared" si="2"/>
        <v>9</v>
      </c>
      <c r="L11" s="52">
        <f t="shared" si="3"/>
        <v>0</v>
      </c>
      <c r="M11" s="38">
        <f t="shared" si="4"/>
        <v>0</v>
      </c>
      <c r="N11" s="37">
        <f t="shared" si="5"/>
        <v>9</v>
      </c>
      <c r="O11" s="152">
        <f t="shared" si="6"/>
        <v>0</v>
      </c>
      <c r="P11" s="155"/>
      <c r="Q11" s="86"/>
      <c r="R11" s="187"/>
      <c r="S11" s="61">
        <f t="shared" ref="S11:S13" si="8">ROUNDDOWN(P11*N11+Q11*O11,0)+ROUNDDOWN(R11*I11*K11,0)</f>
        <v>0</v>
      </c>
    </row>
    <row r="12" spans="1:19" s="138" customFormat="1" ht="15" customHeight="1">
      <c r="A12" s="44">
        <v>7</v>
      </c>
      <c r="B12" s="53" t="s">
        <v>204</v>
      </c>
      <c r="C12" s="41" t="str">
        <f>A68</f>
        <v>11/8（日）</v>
      </c>
      <c r="D12" s="78">
        <v>0.29166666666666669</v>
      </c>
      <c r="E12" s="78">
        <v>0.625</v>
      </c>
      <c r="F12" s="105">
        <f t="shared" si="0"/>
        <v>0.33333333333333331</v>
      </c>
      <c r="G12" s="82">
        <v>5</v>
      </c>
      <c r="H12" s="40">
        <v>5</v>
      </c>
      <c r="I12" s="245"/>
      <c r="J12" s="38">
        <f t="shared" si="1"/>
        <v>8</v>
      </c>
      <c r="K12" s="52">
        <f t="shared" si="2"/>
        <v>8</v>
      </c>
      <c r="L12" s="52">
        <f t="shared" si="3"/>
        <v>0</v>
      </c>
      <c r="M12" s="38">
        <f t="shared" si="4"/>
        <v>0</v>
      </c>
      <c r="N12" s="37">
        <f t="shared" si="5"/>
        <v>40</v>
      </c>
      <c r="O12" s="152">
        <f t="shared" si="6"/>
        <v>0</v>
      </c>
      <c r="P12" s="155"/>
      <c r="Q12" s="86"/>
      <c r="R12" s="187"/>
      <c r="S12" s="61">
        <f t="shared" si="8"/>
        <v>0</v>
      </c>
    </row>
    <row r="13" spans="1:19" s="138" customFormat="1" ht="15" customHeight="1">
      <c r="A13" s="44">
        <v>8</v>
      </c>
      <c r="B13" s="53" t="s">
        <v>203</v>
      </c>
      <c r="C13" s="41" t="str">
        <f>A68</f>
        <v>11/8（日）</v>
      </c>
      <c r="D13" s="78">
        <v>0.33333333333333331</v>
      </c>
      <c r="E13" s="78">
        <v>0.66666666666666663</v>
      </c>
      <c r="F13" s="105">
        <f t="shared" si="0"/>
        <v>0.33333333333333331</v>
      </c>
      <c r="G13" s="82">
        <v>5</v>
      </c>
      <c r="H13" s="40">
        <v>5</v>
      </c>
      <c r="I13" s="245"/>
      <c r="J13" s="38">
        <f t="shared" si="1"/>
        <v>8</v>
      </c>
      <c r="K13" s="52">
        <f t="shared" si="2"/>
        <v>8</v>
      </c>
      <c r="L13" s="52">
        <f t="shared" si="3"/>
        <v>0</v>
      </c>
      <c r="M13" s="38">
        <f t="shared" si="4"/>
        <v>0</v>
      </c>
      <c r="N13" s="37">
        <f t="shared" si="5"/>
        <v>40</v>
      </c>
      <c r="O13" s="152">
        <f t="shared" si="6"/>
        <v>0</v>
      </c>
      <c r="P13" s="155"/>
      <c r="Q13" s="86"/>
      <c r="R13" s="187"/>
      <c r="S13" s="61">
        <f t="shared" si="8"/>
        <v>0</v>
      </c>
    </row>
    <row r="14" spans="1:19" s="138" customFormat="1" ht="15" customHeight="1" thickBot="1">
      <c r="A14" s="164"/>
      <c r="B14" s="165" t="s">
        <v>202</v>
      </c>
      <c r="C14" s="184">
        <f>COUNTA(C6:C13)</f>
        <v>8</v>
      </c>
      <c r="D14" s="166"/>
      <c r="E14" s="166"/>
      <c r="F14" s="166"/>
      <c r="G14" s="167">
        <f t="shared" ref="G14:O14" si="9">SUM(G6:G13)</f>
        <v>27</v>
      </c>
      <c r="H14" s="168">
        <f t="shared" si="9"/>
        <v>27</v>
      </c>
      <c r="I14" s="256">
        <f t="shared" si="9"/>
        <v>0</v>
      </c>
      <c r="J14" s="169"/>
      <c r="K14" s="169"/>
      <c r="L14" s="169"/>
      <c r="M14" s="169"/>
      <c r="N14" s="169">
        <f t="shared" si="9"/>
        <v>290</v>
      </c>
      <c r="O14" s="170">
        <f t="shared" si="9"/>
        <v>0</v>
      </c>
      <c r="P14" s="171"/>
      <c r="Q14" s="172"/>
      <c r="R14" s="193" t="s">
        <v>202</v>
      </c>
      <c r="S14" s="173">
        <f>SUM(S5:S13)</f>
        <v>0</v>
      </c>
    </row>
    <row r="15" spans="1:19" s="138" customFormat="1" ht="15" customHeight="1">
      <c r="A15" s="75" t="s">
        <v>277</v>
      </c>
      <c r="B15" s="60"/>
      <c r="C15" s="56"/>
      <c r="D15" s="77"/>
      <c r="E15" s="77"/>
      <c r="F15" s="104"/>
      <c r="G15" s="83"/>
      <c r="H15" s="59"/>
      <c r="I15" s="257"/>
      <c r="J15" s="56"/>
      <c r="K15" s="56"/>
      <c r="L15" s="56"/>
      <c r="M15" s="56"/>
      <c r="N15" s="58"/>
      <c r="O15" s="151"/>
      <c r="P15" s="156"/>
      <c r="Q15" s="87"/>
      <c r="R15" s="188"/>
      <c r="S15" s="55"/>
    </row>
    <row r="16" spans="1:19" s="138" customFormat="1" ht="15" customHeight="1">
      <c r="A16" s="44">
        <v>1</v>
      </c>
      <c r="B16" s="53" t="s">
        <v>190</v>
      </c>
      <c r="C16" s="41" t="str">
        <f>A15</f>
        <v>11/5（木）</v>
      </c>
      <c r="D16" s="78">
        <v>0.22916666666666666</v>
      </c>
      <c r="E16" s="78">
        <v>0.875</v>
      </c>
      <c r="F16" s="105">
        <f>E16-D16</f>
        <v>0.64583333333333337</v>
      </c>
      <c r="G16" s="82">
        <v>1</v>
      </c>
      <c r="H16" s="40">
        <v>2</v>
      </c>
      <c r="I16" s="245"/>
      <c r="J16" s="38">
        <f>SUM($K16:$L16)</f>
        <v>15.5</v>
      </c>
      <c r="K16" s="52">
        <f>TEXT(MAX(0,MIN($E16,"22:00")-MAX($D16,"5:00")),"h:mm")*24+TEXT(MAX(0,MIN($E16,"46:00")-MAX($D16,"29:00")),"h:mm")*24</f>
        <v>15.5</v>
      </c>
      <c r="L16" s="52">
        <f>TEXT(MAX(0,MIN($E16,"5:00")-MAX($D16,"00:00")),"h:mm")*24+TEXT(MAX(0,MIN($E16,"29:00")-MAX($D16,"22:00")),"h:mm")*24</f>
        <v>0</v>
      </c>
      <c r="M16" s="38">
        <f>IF((K16+L16-TEXT((F16),"h:mm")*24)&lt;0,0,(K16+L16-TEXT((F16),"h:mm")*24))</f>
        <v>0</v>
      </c>
      <c r="N16" s="37">
        <f>K16*H16</f>
        <v>31</v>
      </c>
      <c r="O16" s="152">
        <f>L16*H16</f>
        <v>0</v>
      </c>
      <c r="P16" s="155"/>
      <c r="Q16" s="86"/>
      <c r="R16" s="187"/>
      <c r="S16" s="61">
        <f t="shared" ref="S16:S20" si="10">ROUNDDOWN(P16*N16+Q16*O16,0)+ROUNDDOWN(R16*I16*K16,0)</f>
        <v>0</v>
      </c>
    </row>
    <row r="17" spans="1:19" s="138" customFormat="1" ht="15" customHeight="1">
      <c r="A17" s="44">
        <v>2</v>
      </c>
      <c r="B17" s="53" t="s">
        <v>184</v>
      </c>
      <c r="C17" s="41" t="str">
        <f>A15</f>
        <v>11/5（木）</v>
      </c>
      <c r="D17" s="78">
        <v>0.35416666666666669</v>
      </c>
      <c r="E17" s="78">
        <v>1</v>
      </c>
      <c r="F17" s="105">
        <f>E17-D17</f>
        <v>0.64583333333333326</v>
      </c>
      <c r="G17" s="82">
        <v>2</v>
      </c>
      <c r="H17" s="40">
        <v>3</v>
      </c>
      <c r="I17" s="245"/>
      <c r="J17" s="38">
        <f>SUM($K17:$L17)</f>
        <v>15.5</v>
      </c>
      <c r="K17" s="52">
        <f>TEXT(MAX(0,MIN($E17,"22:00")-MAX($D17,"5:00")),"h:mm")*24+TEXT(MAX(0,MIN($E17,"46:00")-MAX($D17,"29:00")),"h:mm")*24</f>
        <v>13.5</v>
      </c>
      <c r="L17" s="52">
        <f>TEXT(MAX(0,MIN($E17,"5:00")-MAX($D17,"00:00")),"h:mm")*24+TEXT(MAX(0,MIN($E17,"29:00")-MAX($D17,"22:00")),"h:mm")*24</f>
        <v>2</v>
      </c>
      <c r="M17" s="38">
        <f>IF((K17+L17-TEXT((F17),"h:mm")*24)&lt;0,0,(K17+L17-TEXT((F17),"h:mm")*24))</f>
        <v>0</v>
      </c>
      <c r="N17" s="37">
        <f>K17*H17</f>
        <v>40.5</v>
      </c>
      <c r="O17" s="152">
        <f>L17*H17</f>
        <v>6</v>
      </c>
      <c r="P17" s="155"/>
      <c r="Q17" s="86"/>
      <c r="R17" s="187"/>
      <c r="S17" s="61">
        <f t="shared" si="10"/>
        <v>0</v>
      </c>
    </row>
    <row r="18" spans="1:19" s="138" customFormat="1" ht="15" customHeight="1">
      <c r="A18" s="44">
        <v>3</v>
      </c>
      <c r="B18" s="53" t="s">
        <v>189</v>
      </c>
      <c r="C18" s="41" t="str">
        <f>A15</f>
        <v>11/5（木）</v>
      </c>
      <c r="D18" s="78">
        <v>0.35416666666666669</v>
      </c>
      <c r="E18" s="78">
        <v>0.875</v>
      </c>
      <c r="F18" s="105">
        <f>E18-D18</f>
        <v>0.52083333333333326</v>
      </c>
      <c r="G18" s="82">
        <v>1</v>
      </c>
      <c r="H18" s="40">
        <v>1</v>
      </c>
      <c r="I18" s="245"/>
      <c r="J18" s="38">
        <f>SUM($K18:$L18)</f>
        <v>12.5</v>
      </c>
      <c r="K18" s="52">
        <f>TEXT(MAX(0,MIN($E18,"22:00")-MAX($D18,"5:00")),"h:mm")*24+TEXT(MAX(0,MIN($E18,"46:00")-MAX($D18,"29:00")),"h:mm")*24</f>
        <v>12.5</v>
      </c>
      <c r="L18" s="52">
        <f>TEXT(MAX(0,MIN($E18,"5:00")-MAX($D18,"00:00")),"h:mm")*24+TEXT(MAX(0,MIN($E18,"29:00")-MAX($D18,"22:00")),"h:mm")*24</f>
        <v>0</v>
      </c>
      <c r="M18" s="38">
        <f>IF((K18+L18-TEXT((F18),"h:mm")*24)&lt;0,0,(K18+L18-TEXT((F18),"h:mm")*24))</f>
        <v>0</v>
      </c>
      <c r="N18" s="37">
        <f>K18*H18</f>
        <v>12.5</v>
      </c>
      <c r="O18" s="152">
        <f>L18*H18</f>
        <v>0</v>
      </c>
      <c r="P18" s="155"/>
      <c r="Q18" s="86"/>
      <c r="R18" s="187"/>
      <c r="S18" s="61">
        <f t="shared" si="10"/>
        <v>0</v>
      </c>
    </row>
    <row r="19" spans="1:19" s="138" customFormat="1" ht="15" customHeight="1">
      <c r="A19" s="44">
        <v>4</v>
      </c>
      <c r="B19" s="53" t="s">
        <v>188</v>
      </c>
      <c r="C19" s="41" t="str">
        <f>A15</f>
        <v>11/5（木）</v>
      </c>
      <c r="D19" s="78">
        <v>0.35416666666666669</v>
      </c>
      <c r="E19" s="78">
        <v>0.875</v>
      </c>
      <c r="F19" s="105">
        <f>E19-D19</f>
        <v>0.52083333333333326</v>
      </c>
      <c r="G19" s="82">
        <v>1</v>
      </c>
      <c r="H19" s="40">
        <v>1</v>
      </c>
      <c r="I19" s="245"/>
      <c r="J19" s="38">
        <f>SUM($K19:$L19)</f>
        <v>12.5</v>
      </c>
      <c r="K19" s="52">
        <f>TEXT(MAX(0,MIN($E19,"22:00")-MAX($D19,"5:00")),"h:mm")*24+TEXT(MAX(0,MIN($E19,"46:00")-MAX($D19,"29:00")),"h:mm")*24</f>
        <v>12.5</v>
      </c>
      <c r="L19" s="52">
        <f>TEXT(MAX(0,MIN($E19,"5:00")-MAX($D19,"00:00")),"h:mm")*24+TEXT(MAX(0,MIN($E19,"29:00")-MAX($D19,"22:00")),"h:mm")*24</f>
        <v>0</v>
      </c>
      <c r="M19" s="38">
        <f>IF((K19+L19-TEXT((F19),"h:mm")*24)&lt;0,0,(K19+L19-TEXT((F19),"h:mm")*24))</f>
        <v>0</v>
      </c>
      <c r="N19" s="37">
        <f>K19*H19</f>
        <v>12.5</v>
      </c>
      <c r="O19" s="152">
        <f>L19*H19</f>
        <v>0</v>
      </c>
      <c r="P19" s="155"/>
      <c r="Q19" s="86"/>
      <c r="R19" s="187"/>
      <c r="S19" s="61">
        <f t="shared" si="10"/>
        <v>0</v>
      </c>
    </row>
    <row r="20" spans="1:19" s="138" customFormat="1" ht="15" customHeight="1">
      <c r="A20" s="44">
        <v>5</v>
      </c>
      <c r="B20" s="53" t="s">
        <v>187</v>
      </c>
      <c r="C20" s="41" t="str">
        <f>A15</f>
        <v>11/5（木）</v>
      </c>
      <c r="D20" s="78">
        <v>0.35416666666666669</v>
      </c>
      <c r="E20" s="78">
        <v>0.875</v>
      </c>
      <c r="F20" s="105">
        <f>E20-D20</f>
        <v>0.52083333333333326</v>
      </c>
      <c r="G20" s="82">
        <v>1</v>
      </c>
      <c r="H20" s="40">
        <v>1</v>
      </c>
      <c r="I20" s="245"/>
      <c r="J20" s="38">
        <f>SUM($K20:$L20)</f>
        <v>12.5</v>
      </c>
      <c r="K20" s="52">
        <f>TEXT(MAX(0,MIN($E20,"22:00")-MAX($D20,"5:00")),"h:mm")*24+TEXT(MAX(0,MIN($E20,"46:00")-MAX($D20,"29:00")),"h:mm")*24</f>
        <v>12.5</v>
      </c>
      <c r="L20" s="52">
        <f>TEXT(MAX(0,MIN($E20,"5:00")-MAX($D20,"00:00")),"h:mm")*24+TEXT(MAX(0,MIN($E20,"29:00")-MAX($D20,"22:00")),"h:mm")*24</f>
        <v>0</v>
      </c>
      <c r="M20" s="38">
        <f>IF((K20+L20-TEXT((F20),"h:mm")*24)&lt;0,0,(K20+L20-TEXT((F20),"h:mm")*24))</f>
        <v>0</v>
      </c>
      <c r="N20" s="37">
        <f>K20*H20</f>
        <v>12.5</v>
      </c>
      <c r="O20" s="152">
        <f>L20*H20</f>
        <v>0</v>
      </c>
      <c r="P20" s="155"/>
      <c r="Q20" s="86"/>
      <c r="R20" s="187"/>
      <c r="S20" s="61">
        <f t="shared" si="10"/>
        <v>0</v>
      </c>
    </row>
    <row r="21" spans="1:19" s="138" customFormat="1" ht="15" customHeight="1" thickBot="1">
      <c r="A21" s="164"/>
      <c r="B21" s="165" t="s">
        <v>201</v>
      </c>
      <c r="C21" s="184">
        <f>COUNTA(C16:C20)</f>
        <v>5</v>
      </c>
      <c r="D21" s="166"/>
      <c r="E21" s="166"/>
      <c r="F21" s="166"/>
      <c r="G21" s="167">
        <f t="shared" ref="G21:O21" si="11">SUM(G15:G20)</f>
        <v>6</v>
      </c>
      <c r="H21" s="168">
        <f t="shared" si="11"/>
        <v>8</v>
      </c>
      <c r="I21" s="256">
        <f t="shared" si="11"/>
        <v>0</v>
      </c>
      <c r="J21" s="169"/>
      <c r="K21" s="169"/>
      <c r="L21" s="169"/>
      <c r="M21" s="169"/>
      <c r="N21" s="169">
        <f t="shared" si="11"/>
        <v>109</v>
      </c>
      <c r="O21" s="170">
        <f t="shared" si="11"/>
        <v>6</v>
      </c>
      <c r="P21" s="171"/>
      <c r="Q21" s="172"/>
      <c r="R21" s="193" t="s">
        <v>201</v>
      </c>
      <c r="S21" s="173">
        <f>SUM(S15:S20)</f>
        <v>0</v>
      </c>
    </row>
    <row r="22" spans="1:19" s="138" customFormat="1" ht="15" customHeight="1">
      <c r="A22" s="76" t="s">
        <v>278</v>
      </c>
      <c r="B22" s="70"/>
      <c r="C22" s="69"/>
      <c r="D22" s="79"/>
      <c r="E22" s="79"/>
      <c r="F22" s="106"/>
      <c r="G22" s="84"/>
      <c r="H22" s="49"/>
      <c r="I22" s="258"/>
      <c r="J22" s="68"/>
      <c r="K22" s="68"/>
      <c r="L22" s="68"/>
      <c r="M22" s="68"/>
      <c r="N22" s="68"/>
      <c r="O22" s="151"/>
      <c r="P22" s="158"/>
      <c r="Q22" s="88"/>
      <c r="R22" s="189"/>
      <c r="S22" s="67"/>
    </row>
    <row r="23" spans="1:19" s="138" customFormat="1" ht="15" customHeight="1">
      <c r="A23" s="44">
        <v>1</v>
      </c>
      <c r="B23" s="53" t="s">
        <v>190</v>
      </c>
      <c r="C23" s="41" t="str">
        <f>(A22)</f>
        <v>11/6（金）</v>
      </c>
      <c r="D23" s="78">
        <v>0.22916666666666666</v>
      </c>
      <c r="E23" s="78">
        <v>0.875</v>
      </c>
      <c r="F23" s="105">
        <f t="shared" ref="F23:F32" si="12">E23-D23</f>
        <v>0.64583333333333337</v>
      </c>
      <c r="G23" s="82">
        <v>1</v>
      </c>
      <c r="H23" s="40">
        <v>2</v>
      </c>
      <c r="I23" s="245"/>
      <c r="J23" s="38">
        <f t="shared" ref="J23:J32" si="13">SUM($K23:$L23)</f>
        <v>15.5</v>
      </c>
      <c r="K23" s="52">
        <f t="shared" ref="K23:K32" si="14">TEXT(MAX(0,MIN($E23,"22:00")-MAX($D23,"5:00")),"h:mm")*24+TEXT(MAX(0,MIN($E23,"46:00")-MAX($D23,"29:00")),"h:mm")*24</f>
        <v>15.5</v>
      </c>
      <c r="L23" s="52">
        <f t="shared" ref="L23:L32" si="15">TEXT(MAX(0,MIN($E23,"5:00")-MAX($D23,"00:00")),"h:mm")*24+TEXT(MAX(0,MIN($E23,"29:00")-MAX($D23,"22:00")),"h:mm")*24</f>
        <v>0</v>
      </c>
      <c r="M23" s="38">
        <f t="shared" ref="M23:M32" si="16">IF((K23+L23-TEXT((F23),"h:mm")*24)&lt;0,0,(K23+L23-TEXT((F23),"h:mm")*24))</f>
        <v>0</v>
      </c>
      <c r="N23" s="37">
        <f t="shared" ref="N23:N32" si="17">K23*H23</f>
        <v>31</v>
      </c>
      <c r="O23" s="152">
        <f t="shared" ref="O23:O32" si="18">L23*H23</f>
        <v>0</v>
      </c>
      <c r="P23" s="155"/>
      <c r="Q23" s="86"/>
      <c r="R23" s="187"/>
      <c r="S23" s="61">
        <f t="shared" ref="S23:S32" si="19">ROUNDDOWN(P23*N23+Q23*O23,0)+ROUNDDOWN(R23*I23*K23,0)</f>
        <v>0</v>
      </c>
    </row>
    <row r="24" spans="1:19" s="138" customFormat="1" ht="15" customHeight="1">
      <c r="A24" s="44">
        <v>2</v>
      </c>
      <c r="B24" s="53" t="s">
        <v>189</v>
      </c>
      <c r="C24" s="41" t="str">
        <f>(A22)</f>
        <v>11/6（金）</v>
      </c>
      <c r="D24" s="78">
        <v>0.35416666666666669</v>
      </c>
      <c r="E24" s="78">
        <v>0.875</v>
      </c>
      <c r="F24" s="105">
        <f t="shared" si="12"/>
        <v>0.52083333333333326</v>
      </c>
      <c r="G24" s="82">
        <v>1</v>
      </c>
      <c r="H24" s="40">
        <v>1</v>
      </c>
      <c r="I24" s="245"/>
      <c r="J24" s="38">
        <f t="shared" si="13"/>
        <v>12.5</v>
      </c>
      <c r="K24" s="52">
        <f t="shared" si="14"/>
        <v>12.5</v>
      </c>
      <c r="L24" s="52">
        <f t="shared" si="15"/>
        <v>0</v>
      </c>
      <c r="M24" s="38">
        <f t="shared" si="16"/>
        <v>0</v>
      </c>
      <c r="N24" s="37">
        <f t="shared" si="17"/>
        <v>12.5</v>
      </c>
      <c r="O24" s="152">
        <f t="shared" si="18"/>
        <v>0</v>
      </c>
      <c r="P24" s="155"/>
      <c r="Q24" s="86"/>
      <c r="R24" s="187"/>
      <c r="S24" s="61">
        <f t="shared" si="19"/>
        <v>0</v>
      </c>
    </row>
    <row r="25" spans="1:19" s="138" customFormat="1" ht="15" customHeight="1">
      <c r="A25" s="44">
        <v>3</v>
      </c>
      <c r="B25" s="53" t="s">
        <v>188</v>
      </c>
      <c r="C25" s="41" t="str">
        <f>(A22)</f>
        <v>11/6（金）</v>
      </c>
      <c r="D25" s="78">
        <v>0.35416666666666669</v>
      </c>
      <c r="E25" s="78">
        <v>0.875</v>
      </c>
      <c r="F25" s="105">
        <f t="shared" si="12"/>
        <v>0.52083333333333326</v>
      </c>
      <c r="G25" s="82">
        <v>1</v>
      </c>
      <c r="H25" s="40">
        <v>1</v>
      </c>
      <c r="I25" s="245"/>
      <c r="J25" s="38">
        <f t="shared" si="13"/>
        <v>12.5</v>
      </c>
      <c r="K25" s="52">
        <f t="shared" si="14"/>
        <v>12.5</v>
      </c>
      <c r="L25" s="52">
        <f t="shared" si="15"/>
        <v>0</v>
      </c>
      <c r="M25" s="38">
        <f t="shared" si="16"/>
        <v>0</v>
      </c>
      <c r="N25" s="37">
        <f t="shared" si="17"/>
        <v>12.5</v>
      </c>
      <c r="O25" s="152">
        <f t="shared" si="18"/>
        <v>0</v>
      </c>
      <c r="P25" s="155"/>
      <c r="Q25" s="86"/>
      <c r="R25" s="187"/>
      <c r="S25" s="61">
        <f t="shared" si="19"/>
        <v>0</v>
      </c>
    </row>
    <row r="26" spans="1:19" s="138" customFormat="1" ht="15" customHeight="1">
      <c r="A26" s="44">
        <v>4</v>
      </c>
      <c r="B26" s="53" t="s">
        <v>187</v>
      </c>
      <c r="C26" s="41" t="str">
        <f>A22</f>
        <v>11/6（金）</v>
      </c>
      <c r="D26" s="78">
        <v>0.35416666666666669</v>
      </c>
      <c r="E26" s="78">
        <v>0.875</v>
      </c>
      <c r="F26" s="105">
        <f t="shared" si="12"/>
        <v>0.52083333333333326</v>
      </c>
      <c r="G26" s="82">
        <v>1</v>
      </c>
      <c r="H26" s="40">
        <v>2</v>
      </c>
      <c r="I26" s="245"/>
      <c r="J26" s="38">
        <f t="shared" si="13"/>
        <v>12.5</v>
      </c>
      <c r="K26" s="52">
        <f t="shared" si="14"/>
        <v>12.5</v>
      </c>
      <c r="L26" s="52">
        <f t="shared" si="15"/>
        <v>0</v>
      </c>
      <c r="M26" s="38">
        <f t="shared" si="16"/>
        <v>0</v>
      </c>
      <c r="N26" s="37">
        <f t="shared" si="17"/>
        <v>25</v>
      </c>
      <c r="O26" s="152">
        <f t="shared" si="18"/>
        <v>0</v>
      </c>
      <c r="P26" s="155"/>
      <c r="Q26" s="86"/>
      <c r="R26" s="187"/>
      <c r="S26" s="61">
        <f t="shared" si="19"/>
        <v>0</v>
      </c>
    </row>
    <row r="27" spans="1:19" s="138" customFormat="1" ht="15" customHeight="1">
      <c r="A27" s="44">
        <v>5</v>
      </c>
      <c r="B27" s="53" t="s">
        <v>186</v>
      </c>
      <c r="C27" s="41" t="str">
        <f>A22</f>
        <v>11/6（金）</v>
      </c>
      <c r="D27" s="78">
        <v>0.35416666666666669</v>
      </c>
      <c r="E27" s="78">
        <v>0.875</v>
      </c>
      <c r="F27" s="105">
        <f t="shared" si="12"/>
        <v>0.52083333333333326</v>
      </c>
      <c r="G27" s="82">
        <v>1</v>
      </c>
      <c r="H27" s="40">
        <v>1</v>
      </c>
      <c r="I27" s="245"/>
      <c r="J27" s="38">
        <f t="shared" si="13"/>
        <v>12.5</v>
      </c>
      <c r="K27" s="52">
        <f t="shared" si="14"/>
        <v>12.5</v>
      </c>
      <c r="L27" s="52">
        <f t="shared" si="15"/>
        <v>0</v>
      </c>
      <c r="M27" s="38">
        <f t="shared" si="16"/>
        <v>0</v>
      </c>
      <c r="N27" s="37">
        <f t="shared" si="17"/>
        <v>12.5</v>
      </c>
      <c r="O27" s="152">
        <f t="shared" si="18"/>
        <v>0</v>
      </c>
      <c r="P27" s="155"/>
      <c r="Q27" s="86"/>
      <c r="R27" s="187"/>
      <c r="S27" s="61">
        <f t="shared" si="19"/>
        <v>0</v>
      </c>
    </row>
    <row r="28" spans="1:19" s="138" customFormat="1" ht="15" customHeight="1">
      <c r="A28" s="280">
        <v>6</v>
      </c>
      <c r="B28" s="281" t="s">
        <v>307</v>
      </c>
      <c r="C28" s="282" t="str">
        <f>A22</f>
        <v>11/6（金）</v>
      </c>
      <c r="D28" s="263">
        <v>0.35416666666666669</v>
      </c>
      <c r="E28" s="263">
        <v>0.875</v>
      </c>
      <c r="F28" s="283">
        <f t="shared" si="12"/>
        <v>0.52083333333333326</v>
      </c>
      <c r="G28" s="284">
        <v>1</v>
      </c>
      <c r="H28" s="285">
        <v>1</v>
      </c>
      <c r="I28" s="264"/>
      <c r="J28" s="286">
        <f t="shared" si="13"/>
        <v>12.5</v>
      </c>
      <c r="K28" s="287">
        <f t="shared" si="14"/>
        <v>12.5</v>
      </c>
      <c r="L28" s="287">
        <f t="shared" si="15"/>
        <v>0</v>
      </c>
      <c r="M28" s="286">
        <f t="shared" si="16"/>
        <v>0</v>
      </c>
      <c r="N28" s="288">
        <f t="shared" si="17"/>
        <v>12.5</v>
      </c>
      <c r="O28" s="289">
        <f t="shared" si="18"/>
        <v>0</v>
      </c>
      <c r="P28" s="155"/>
      <c r="Q28" s="290"/>
      <c r="R28" s="291"/>
      <c r="S28" s="292">
        <f t="shared" si="19"/>
        <v>0</v>
      </c>
    </row>
    <row r="29" spans="1:19" s="262" customFormat="1" ht="15" customHeight="1">
      <c r="A29" s="44">
        <v>7</v>
      </c>
      <c r="B29" s="53" t="s">
        <v>184</v>
      </c>
      <c r="C29" s="41" t="str">
        <f>A22</f>
        <v>11/6（金）</v>
      </c>
      <c r="D29" s="78">
        <v>1</v>
      </c>
      <c r="E29" s="78">
        <v>1.5</v>
      </c>
      <c r="F29" s="105">
        <f t="shared" si="12"/>
        <v>0.5</v>
      </c>
      <c r="G29" s="82">
        <v>2</v>
      </c>
      <c r="H29" s="40">
        <v>3</v>
      </c>
      <c r="I29" s="40"/>
      <c r="J29" s="38">
        <f t="shared" si="13"/>
        <v>12</v>
      </c>
      <c r="K29" s="52">
        <f t="shared" si="14"/>
        <v>7</v>
      </c>
      <c r="L29" s="52">
        <f t="shared" si="15"/>
        <v>5</v>
      </c>
      <c r="M29" s="38">
        <f t="shared" si="16"/>
        <v>0</v>
      </c>
      <c r="N29" s="37">
        <f t="shared" si="17"/>
        <v>21</v>
      </c>
      <c r="O29" s="152">
        <f t="shared" si="18"/>
        <v>15</v>
      </c>
      <c r="P29" s="155"/>
      <c r="Q29" s="86"/>
      <c r="R29" s="187"/>
      <c r="S29" s="61">
        <f t="shared" si="19"/>
        <v>0</v>
      </c>
    </row>
    <row r="30" spans="1:19" s="262" customFormat="1" ht="15" customHeight="1">
      <c r="A30" s="44">
        <v>8</v>
      </c>
      <c r="B30" s="53" t="s">
        <v>184</v>
      </c>
      <c r="C30" s="41" t="str">
        <f>A22</f>
        <v>11/6（金）</v>
      </c>
      <c r="D30" s="78">
        <v>0.5</v>
      </c>
      <c r="E30" s="78">
        <v>0.875</v>
      </c>
      <c r="F30" s="105">
        <f t="shared" si="12"/>
        <v>0.375</v>
      </c>
      <c r="G30" s="82">
        <v>1</v>
      </c>
      <c r="H30" s="40">
        <v>1</v>
      </c>
      <c r="I30" s="40"/>
      <c r="J30" s="38">
        <f t="shared" si="13"/>
        <v>9</v>
      </c>
      <c r="K30" s="52">
        <f t="shared" si="14"/>
        <v>9</v>
      </c>
      <c r="L30" s="52">
        <f t="shared" si="15"/>
        <v>0</v>
      </c>
      <c r="M30" s="38">
        <f t="shared" si="16"/>
        <v>0</v>
      </c>
      <c r="N30" s="37">
        <f t="shared" si="17"/>
        <v>9</v>
      </c>
      <c r="O30" s="152">
        <f t="shared" si="18"/>
        <v>0</v>
      </c>
      <c r="P30" s="155"/>
      <c r="Q30" s="86"/>
      <c r="R30" s="187"/>
      <c r="S30" s="61">
        <f t="shared" si="19"/>
        <v>0</v>
      </c>
    </row>
    <row r="31" spans="1:19" s="262" customFormat="1" ht="15" customHeight="1">
      <c r="A31" s="44">
        <v>9</v>
      </c>
      <c r="B31" s="53" t="s">
        <v>184</v>
      </c>
      <c r="C31" s="41" t="str">
        <f>A22</f>
        <v>11/6（金）</v>
      </c>
      <c r="D31" s="78">
        <v>0.5</v>
      </c>
      <c r="E31" s="78">
        <v>1</v>
      </c>
      <c r="F31" s="105">
        <f t="shared" si="12"/>
        <v>0.5</v>
      </c>
      <c r="G31" s="82">
        <v>1</v>
      </c>
      <c r="H31" s="40">
        <v>2</v>
      </c>
      <c r="I31" s="40"/>
      <c r="J31" s="38">
        <f t="shared" si="13"/>
        <v>12</v>
      </c>
      <c r="K31" s="273">
        <f t="shared" si="14"/>
        <v>10</v>
      </c>
      <c r="L31" s="52">
        <f t="shared" si="15"/>
        <v>2</v>
      </c>
      <c r="M31" s="38">
        <f t="shared" si="16"/>
        <v>0</v>
      </c>
      <c r="N31" s="37">
        <f t="shared" si="17"/>
        <v>20</v>
      </c>
      <c r="O31" s="152">
        <f t="shared" si="18"/>
        <v>4</v>
      </c>
      <c r="P31" s="155"/>
      <c r="Q31" s="86"/>
      <c r="R31" s="187"/>
      <c r="S31" s="61">
        <f t="shared" si="19"/>
        <v>0</v>
      </c>
    </row>
    <row r="32" spans="1:19" s="138" customFormat="1" ht="15" customHeight="1">
      <c r="A32" s="265">
        <v>10</v>
      </c>
      <c r="B32" s="266" t="s">
        <v>200</v>
      </c>
      <c r="C32" s="267" t="str">
        <f>(A22)</f>
        <v>11/6（金）</v>
      </c>
      <c r="D32" s="268">
        <v>0.35416666666666669</v>
      </c>
      <c r="E32" s="268">
        <v>0.75</v>
      </c>
      <c r="F32" s="269">
        <f t="shared" si="12"/>
        <v>0.39583333333333331</v>
      </c>
      <c r="G32" s="270">
        <v>2</v>
      </c>
      <c r="H32" s="271">
        <v>3</v>
      </c>
      <c r="I32" s="272"/>
      <c r="J32" s="273">
        <f t="shared" si="13"/>
        <v>9.5</v>
      </c>
      <c r="K32" s="273">
        <f t="shared" si="14"/>
        <v>9.5</v>
      </c>
      <c r="L32" s="273">
        <f t="shared" si="15"/>
        <v>0</v>
      </c>
      <c r="M32" s="274">
        <f t="shared" si="16"/>
        <v>0</v>
      </c>
      <c r="N32" s="275">
        <f t="shared" si="17"/>
        <v>28.5</v>
      </c>
      <c r="O32" s="276">
        <f t="shared" si="18"/>
        <v>0</v>
      </c>
      <c r="P32" s="155"/>
      <c r="Q32" s="277"/>
      <c r="R32" s="278"/>
      <c r="S32" s="279">
        <f t="shared" si="19"/>
        <v>0</v>
      </c>
    </row>
    <row r="33" spans="1:19" s="138" customFormat="1" ht="15" customHeight="1" thickBot="1">
      <c r="A33" s="164"/>
      <c r="B33" s="165" t="s">
        <v>199</v>
      </c>
      <c r="C33" s="184">
        <f>COUNTA(C23:C32)</f>
        <v>10</v>
      </c>
      <c r="D33" s="166"/>
      <c r="E33" s="166"/>
      <c r="F33" s="166"/>
      <c r="G33" s="167">
        <f>SUM(G22:G32)</f>
        <v>12</v>
      </c>
      <c r="H33" s="168">
        <f>SUM(H22:H32)</f>
        <v>17</v>
      </c>
      <c r="I33" s="256">
        <f>SUM(I22:I32)</f>
        <v>0</v>
      </c>
      <c r="J33" s="169"/>
      <c r="K33" s="169"/>
      <c r="L33" s="169"/>
      <c r="M33" s="169"/>
      <c r="N33" s="169">
        <f>SUM(N22:N32)</f>
        <v>184.5</v>
      </c>
      <c r="O33" s="170">
        <f>SUM(O22:O32)</f>
        <v>19</v>
      </c>
      <c r="P33" s="171"/>
      <c r="Q33" s="172"/>
      <c r="R33" s="193" t="s">
        <v>199</v>
      </c>
      <c r="S33" s="173">
        <f>SUM(S22:S32)</f>
        <v>0</v>
      </c>
    </row>
    <row r="34" spans="1:19" s="138" customFormat="1" ht="15" customHeight="1">
      <c r="A34" s="76" t="s">
        <v>279</v>
      </c>
      <c r="B34" s="70"/>
      <c r="C34" s="69"/>
      <c r="D34" s="79"/>
      <c r="E34" s="79"/>
      <c r="F34" s="106"/>
      <c r="G34" s="84"/>
      <c r="H34" s="49"/>
      <c r="I34" s="258"/>
      <c r="J34" s="68"/>
      <c r="K34" s="68"/>
      <c r="L34" s="68"/>
      <c r="M34" s="68"/>
      <c r="N34" s="68"/>
      <c r="O34" s="151"/>
      <c r="P34" s="158"/>
      <c r="Q34" s="88"/>
      <c r="R34" s="189"/>
      <c r="S34" s="67"/>
    </row>
    <row r="35" spans="1:19" s="138" customFormat="1" ht="15" customHeight="1">
      <c r="A35" s="44">
        <v>1</v>
      </c>
      <c r="B35" s="54" t="s">
        <v>198</v>
      </c>
      <c r="C35" s="41" t="str">
        <f>A34</f>
        <v>11/7（土）</v>
      </c>
      <c r="D35" s="78">
        <v>0.22916666666666666</v>
      </c>
      <c r="E35" s="78">
        <v>0.91666666666666663</v>
      </c>
      <c r="F35" s="105">
        <f t="shared" ref="F35:F60" si="20">E35-D35</f>
        <v>0.6875</v>
      </c>
      <c r="G35" s="82">
        <v>3</v>
      </c>
      <c r="H35" s="40">
        <v>3</v>
      </c>
      <c r="I35" s="245"/>
      <c r="J35" s="52">
        <f t="shared" ref="J35:J60" si="21">SUM($K35:$L35)</f>
        <v>16.5</v>
      </c>
      <c r="K35" s="52">
        <f t="shared" ref="K35:K60" si="22">TEXT(MAX(0,MIN($E35,"22:00")-MAX($D35,"5:00")),"h:mm")*24+TEXT(MAX(0,MIN($E35,"46:00")-MAX($D35,"29:00")),"h:mm")*24</f>
        <v>16.5</v>
      </c>
      <c r="L35" s="52">
        <f t="shared" ref="L35:L60" si="23">TEXT(MAX(0,MIN($E35,"5:00")-MAX($D35,"00:00")),"h:mm")*24+TEXT(MAX(0,MIN($E35,"29:00")-MAX($D35,"22:00")),"h:mm")*24</f>
        <v>0</v>
      </c>
      <c r="M35" s="38">
        <f t="shared" ref="M35:M60" si="24">IF((K35+L35-TEXT((F35),"h:mm")*24)&lt;0,0,(K35+L35-TEXT((F35),"h:mm")*24))</f>
        <v>0</v>
      </c>
      <c r="N35" s="37">
        <f t="shared" ref="N35:N60" si="25">K35*H35</f>
        <v>49.5</v>
      </c>
      <c r="O35" s="152">
        <f t="shared" ref="O35:O60" si="26">L35*H35</f>
        <v>0</v>
      </c>
      <c r="P35" s="155"/>
      <c r="Q35" s="86"/>
      <c r="R35" s="187"/>
      <c r="S35" s="61">
        <f t="shared" ref="S35:S60" si="27">ROUNDDOWN(P35*N35+Q35*O35,0)+ROUNDDOWN(R35*I35*K35,0)</f>
        <v>0</v>
      </c>
    </row>
    <row r="36" spans="1:19" s="138" customFormat="1" ht="15" customHeight="1">
      <c r="A36" s="44">
        <v>2</v>
      </c>
      <c r="B36" s="53" t="s">
        <v>190</v>
      </c>
      <c r="C36" s="43" t="str">
        <f>A34</f>
        <v>11/7（土）</v>
      </c>
      <c r="D36" s="78">
        <v>0.22916666666666666</v>
      </c>
      <c r="E36" s="78">
        <v>1</v>
      </c>
      <c r="F36" s="105">
        <f t="shared" si="20"/>
        <v>0.77083333333333337</v>
      </c>
      <c r="G36" s="82">
        <v>1</v>
      </c>
      <c r="H36" s="40">
        <v>2</v>
      </c>
      <c r="I36" s="245"/>
      <c r="J36" s="38">
        <f t="shared" si="21"/>
        <v>18.5</v>
      </c>
      <c r="K36" s="52">
        <f t="shared" si="22"/>
        <v>16.5</v>
      </c>
      <c r="L36" s="52">
        <f t="shared" si="23"/>
        <v>2</v>
      </c>
      <c r="M36" s="38">
        <f t="shared" si="24"/>
        <v>0</v>
      </c>
      <c r="N36" s="37">
        <f t="shared" si="25"/>
        <v>33</v>
      </c>
      <c r="O36" s="152">
        <f t="shared" si="26"/>
        <v>4</v>
      </c>
      <c r="P36" s="155"/>
      <c r="Q36" s="86"/>
      <c r="R36" s="187"/>
      <c r="S36" s="61">
        <f t="shared" si="27"/>
        <v>0</v>
      </c>
    </row>
    <row r="37" spans="1:19" s="138" customFormat="1" ht="15" customHeight="1">
      <c r="A37" s="44">
        <v>3</v>
      </c>
      <c r="B37" s="53" t="s">
        <v>189</v>
      </c>
      <c r="C37" s="43" t="str">
        <f>A34</f>
        <v>11/7（土）</v>
      </c>
      <c r="D37" s="78">
        <v>0.22916666666666666</v>
      </c>
      <c r="E37" s="78">
        <v>0.91666666666666663</v>
      </c>
      <c r="F37" s="105">
        <f t="shared" si="20"/>
        <v>0.6875</v>
      </c>
      <c r="G37" s="82">
        <v>1</v>
      </c>
      <c r="H37" s="40">
        <v>1</v>
      </c>
      <c r="I37" s="245"/>
      <c r="J37" s="38">
        <f t="shared" si="21"/>
        <v>16.5</v>
      </c>
      <c r="K37" s="52">
        <f t="shared" si="22"/>
        <v>16.5</v>
      </c>
      <c r="L37" s="52">
        <f t="shared" si="23"/>
        <v>0</v>
      </c>
      <c r="M37" s="38">
        <f t="shared" si="24"/>
        <v>0</v>
      </c>
      <c r="N37" s="37">
        <f t="shared" si="25"/>
        <v>16.5</v>
      </c>
      <c r="O37" s="152">
        <f t="shared" si="26"/>
        <v>0</v>
      </c>
      <c r="P37" s="155"/>
      <c r="Q37" s="86"/>
      <c r="R37" s="187"/>
      <c r="S37" s="61">
        <f t="shared" si="27"/>
        <v>0</v>
      </c>
    </row>
    <row r="38" spans="1:19" s="138" customFormat="1" ht="15" customHeight="1">
      <c r="A38" s="44">
        <v>4</v>
      </c>
      <c r="B38" s="53" t="s">
        <v>188</v>
      </c>
      <c r="C38" s="43" t="str">
        <f>A34</f>
        <v>11/7（土）</v>
      </c>
      <c r="D38" s="78">
        <v>0.22916666666666666</v>
      </c>
      <c r="E38" s="78">
        <v>0.91666666666666663</v>
      </c>
      <c r="F38" s="105">
        <f t="shared" si="20"/>
        <v>0.6875</v>
      </c>
      <c r="G38" s="82">
        <v>1</v>
      </c>
      <c r="H38" s="40">
        <v>1</v>
      </c>
      <c r="I38" s="245"/>
      <c r="J38" s="38">
        <f t="shared" si="21"/>
        <v>16.5</v>
      </c>
      <c r="K38" s="52">
        <f t="shared" si="22"/>
        <v>16.5</v>
      </c>
      <c r="L38" s="52">
        <f t="shared" si="23"/>
        <v>0</v>
      </c>
      <c r="M38" s="38">
        <f t="shared" si="24"/>
        <v>0</v>
      </c>
      <c r="N38" s="37">
        <f t="shared" si="25"/>
        <v>16.5</v>
      </c>
      <c r="O38" s="152">
        <f t="shared" si="26"/>
        <v>0</v>
      </c>
      <c r="P38" s="155"/>
      <c r="Q38" s="86"/>
      <c r="R38" s="187"/>
      <c r="S38" s="61">
        <f t="shared" si="27"/>
        <v>0</v>
      </c>
    </row>
    <row r="39" spans="1:19" s="138" customFormat="1" ht="15" customHeight="1">
      <c r="A39" s="44">
        <v>5</v>
      </c>
      <c r="B39" s="53" t="s">
        <v>197</v>
      </c>
      <c r="C39" s="43" t="str">
        <f>A34</f>
        <v>11/7（土）</v>
      </c>
      <c r="D39" s="78">
        <v>0.27083333333333331</v>
      </c>
      <c r="E39" s="78">
        <v>0.875</v>
      </c>
      <c r="F39" s="105">
        <f t="shared" si="20"/>
        <v>0.60416666666666674</v>
      </c>
      <c r="G39" s="82">
        <v>1</v>
      </c>
      <c r="H39" s="40">
        <v>2</v>
      </c>
      <c r="I39" s="245"/>
      <c r="J39" s="38">
        <f t="shared" si="21"/>
        <v>14.5</v>
      </c>
      <c r="K39" s="52">
        <f t="shared" si="22"/>
        <v>14.5</v>
      </c>
      <c r="L39" s="52">
        <f t="shared" si="23"/>
        <v>0</v>
      </c>
      <c r="M39" s="38">
        <f t="shared" si="24"/>
        <v>0</v>
      </c>
      <c r="N39" s="37">
        <f t="shared" si="25"/>
        <v>29</v>
      </c>
      <c r="O39" s="152">
        <f t="shared" si="26"/>
        <v>0</v>
      </c>
      <c r="P39" s="155"/>
      <c r="Q39" s="86"/>
      <c r="R39" s="187"/>
      <c r="S39" s="61">
        <f t="shared" si="27"/>
        <v>0</v>
      </c>
    </row>
    <row r="40" spans="1:19" s="138" customFormat="1" ht="15" customHeight="1">
      <c r="A40" s="44">
        <v>6</v>
      </c>
      <c r="B40" s="53" t="s">
        <v>196</v>
      </c>
      <c r="C40" s="43" t="str">
        <f>A34</f>
        <v>11/7（土）</v>
      </c>
      <c r="D40" s="78">
        <v>0.27083333333333331</v>
      </c>
      <c r="E40" s="78">
        <v>0.875</v>
      </c>
      <c r="F40" s="105">
        <f t="shared" si="20"/>
        <v>0.60416666666666674</v>
      </c>
      <c r="G40" s="82">
        <v>1</v>
      </c>
      <c r="H40" s="40">
        <v>1</v>
      </c>
      <c r="I40" s="245"/>
      <c r="J40" s="38">
        <f t="shared" si="21"/>
        <v>14.5</v>
      </c>
      <c r="K40" s="52">
        <f t="shared" si="22"/>
        <v>14.5</v>
      </c>
      <c r="L40" s="52">
        <f t="shared" si="23"/>
        <v>0</v>
      </c>
      <c r="M40" s="38">
        <f t="shared" si="24"/>
        <v>0</v>
      </c>
      <c r="N40" s="37">
        <f t="shared" si="25"/>
        <v>14.5</v>
      </c>
      <c r="O40" s="152">
        <f t="shared" si="26"/>
        <v>0</v>
      </c>
      <c r="P40" s="155"/>
      <c r="Q40" s="86"/>
      <c r="R40" s="187"/>
      <c r="S40" s="61">
        <f t="shared" si="27"/>
        <v>0</v>
      </c>
    </row>
    <row r="41" spans="1:19" s="138" customFormat="1" ht="15" customHeight="1">
      <c r="A41" s="44">
        <v>7</v>
      </c>
      <c r="B41" s="53" t="s">
        <v>195</v>
      </c>
      <c r="C41" s="43" t="str">
        <f>A34</f>
        <v>11/7（土）</v>
      </c>
      <c r="D41" s="78">
        <v>0.27083333333333331</v>
      </c>
      <c r="E41" s="78">
        <v>0.875</v>
      </c>
      <c r="F41" s="105">
        <f t="shared" si="20"/>
        <v>0.60416666666666674</v>
      </c>
      <c r="G41" s="82">
        <v>1</v>
      </c>
      <c r="H41" s="40">
        <v>1</v>
      </c>
      <c r="I41" s="245"/>
      <c r="J41" s="38">
        <f t="shared" si="21"/>
        <v>14.5</v>
      </c>
      <c r="K41" s="52">
        <f t="shared" si="22"/>
        <v>14.5</v>
      </c>
      <c r="L41" s="52">
        <f t="shared" si="23"/>
        <v>0</v>
      </c>
      <c r="M41" s="38">
        <f t="shared" si="24"/>
        <v>0</v>
      </c>
      <c r="N41" s="37">
        <f t="shared" si="25"/>
        <v>14.5</v>
      </c>
      <c r="O41" s="152">
        <f t="shared" si="26"/>
        <v>0</v>
      </c>
      <c r="P41" s="155"/>
      <c r="Q41" s="86"/>
      <c r="R41" s="187"/>
      <c r="S41" s="61">
        <f t="shared" si="27"/>
        <v>0</v>
      </c>
    </row>
    <row r="42" spans="1:19" s="138" customFormat="1" ht="15" customHeight="1">
      <c r="A42" s="44">
        <v>8</v>
      </c>
      <c r="B42" s="53" t="s">
        <v>187</v>
      </c>
      <c r="C42" s="43" t="str">
        <f>A34</f>
        <v>11/7（土）</v>
      </c>
      <c r="D42" s="78">
        <v>0.27083333333333331</v>
      </c>
      <c r="E42" s="78">
        <v>0.875</v>
      </c>
      <c r="F42" s="105">
        <f t="shared" si="20"/>
        <v>0.60416666666666674</v>
      </c>
      <c r="G42" s="82">
        <v>2</v>
      </c>
      <c r="H42" s="40">
        <v>3</v>
      </c>
      <c r="I42" s="245"/>
      <c r="J42" s="38">
        <f t="shared" si="21"/>
        <v>14.5</v>
      </c>
      <c r="K42" s="52">
        <f t="shared" si="22"/>
        <v>14.5</v>
      </c>
      <c r="L42" s="52">
        <f t="shared" si="23"/>
        <v>0</v>
      </c>
      <c r="M42" s="38">
        <f t="shared" si="24"/>
        <v>0</v>
      </c>
      <c r="N42" s="37">
        <f t="shared" si="25"/>
        <v>43.5</v>
      </c>
      <c r="O42" s="152">
        <f t="shared" si="26"/>
        <v>0</v>
      </c>
      <c r="P42" s="155"/>
      <c r="Q42" s="86"/>
      <c r="R42" s="187"/>
      <c r="S42" s="61">
        <f t="shared" si="27"/>
        <v>0</v>
      </c>
    </row>
    <row r="43" spans="1:19" s="138" customFormat="1" ht="15" customHeight="1">
      <c r="A43" s="44">
        <v>9</v>
      </c>
      <c r="B43" s="53" t="s">
        <v>186</v>
      </c>
      <c r="C43" s="43" t="str">
        <f>A34</f>
        <v>11/7（土）</v>
      </c>
      <c r="D43" s="78">
        <v>0.27083333333333331</v>
      </c>
      <c r="E43" s="78">
        <v>0.875</v>
      </c>
      <c r="F43" s="105">
        <f t="shared" si="20"/>
        <v>0.60416666666666674</v>
      </c>
      <c r="G43" s="82">
        <v>1</v>
      </c>
      <c r="H43" s="40">
        <v>1</v>
      </c>
      <c r="I43" s="245"/>
      <c r="J43" s="38">
        <f t="shared" si="21"/>
        <v>14.5</v>
      </c>
      <c r="K43" s="52">
        <f t="shared" si="22"/>
        <v>14.5</v>
      </c>
      <c r="L43" s="52">
        <f t="shared" si="23"/>
        <v>0</v>
      </c>
      <c r="M43" s="38">
        <f t="shared" si="24"/>
        <v>0</v>
      </c>
      <c r="N43" s="37">
        <f t="shared" si="25"/>
        <v>14.5</v>
      </c>
      <c r="O43" s="152">
        <f t="shared" si="26"/>
        <v>0</v>
      </c>
      <c r="P43" s="155"/>
      <c r="Q43" s="86"/>
      <c r="R43" s="187"/>
      <c r="S43" s="61">
        <f t="shared" si="27"/>
        <v>0</v>
      </c>
    </row>
    <row r="44" spans="1:19" s="138" customFormat="1" ht="15" customHeight="1">
      <c r="A44" s="44">
        <v>10</v>
      </c>
      <c r="B44" s="53" t="s">
        <v>184</v>
      </c>
      <c r="C44" s="43" t="str">
        <f>A34</f>
        <v>11/7（土）</v>
      </c>
      <c r="D44" s="78">
        <v>1</v>
      </c>
      <c r="E44" s="78">
        <v>1.3333333333333333</v>
      </c>
      <c r="F44" s="105">
        <f t="shared" si="20"/>
        <v>0.33333333333333326</v>
      </c>
      <c r="G44" s="82">
        <v>1</v>
      </c>
      <c r="H44" s="40">
        <v>2</v>
      </c>
      <c r="I44" s="245"/>
      <c r="J44" s="38">
        <f t="shared" si="21"/>
        <v>8</v>
      </c>
      <c r="K44" s="52">
        <f t="shared" si="22"/>
        <v>3</v>
      </c>
      <c r="L44" s="52">
        <f t="shared" si="23"/>
        <v>5</v>
      </c>
      <c r="M44" s="38">
        <f t="shared" si="24"/>
        <v>0</v>
      </c>
      <c r="N44" s="37">
        <f t="shared" si="25"/>
        <v>6</v>
      </c>
      <c r="O44" s="152">
        <f t="shared" si="26"/>
        <v>10</v>
      </c>
      <c r="P44" s="155"/>
      <c r="Q44" s="86"/>
      <c r="R44" s="187"/>
      <c r="S44" s="61">
        <f t="shared" si="27"/>
        <v>0</v>
      </c>
    </row>
    <row r="45" spans="1:19" s="138" customFormat="1" ht="15" customHeight="1">
      <c r="A45" s="44">
        <v>11</v>
      </c>
      <c r="B45" s="53" t="s">
        <v>184</v>
      </c>
      <c r="C45" s="43" t="str">
        <f>A34</f>
        <v>11/7（土）</v>
      </c>
      <c r="D45" s="78">
        <v>0.33333333333333331</v>
      </c>
      <c r="E45" s="78">
        <v>0.66666666666666663</v>
      </c>
      <c r="F45" s="105">
        <f t="shared" si="20"/>
        <v>0.33333333333333331</v>
      </c>
      <c r="G45" s="82">
        <v>1</v>
      </c>
      <c r="H45" s="40">
        <v>2</v>
      </c>
      <c r="I45" s="245"/>
      <c r="J45" s="38">
        <f t="shared" si="21"/>
        <v>8</v>
      </c>
      <c r="K45" s="52">
        <f t="shared" si="22"/>
        <v>8</v>
      </c>
      <c r="L45" s="52">
        <f t="shared" si="23"/>
        <v>0</v>
      </c>
      <c r="M45" s="38">
        <f t="shared" si="24"/>
        <v>0</v>
      </c>
      <c r="N45" s="37">
        <f t="shared" si="25"/>
        <v>16</v>
      </c>
      <c r="O45" s="152">
        <f t="shared" si="26"/>
        <v>0</v>
      </c>
      <c r="P45" s="155"/>
      <c r="Q45" s="86"/>
      <c r="R45" s="187"/>
      <c r="S45" s="61">
        <f t="shared" si="27"/>
        <v>0</v>
      </c>
    </row>
    <row r="46" spans="1:19" s="138" customFormat="1" ht="15" customHeight="1">
      <c r="A46" s="44">
        <v>12</v>
      </c>
      <c r="B46" s="54" t="s">
        <v>174</v>
      </c>
      <c r="C46" s="43" t="str">
        <f>A34</f>
        <v>11/7（土）</v>
      </c>
      <c r="D46" s="78">
        <v>0.66666666666666663</v>
      </c>
      <c r="E46" s="78">
        <v>1</v>
      </c>
      <c r="F46" s="105">
        <f t="shared" si="20"/>
        <v>0.33333333333333337</v>
      </c>
      <c r="G46" s="82">
        <v>3</v>
      </c>
      <c r="H46" s="40">
        <v>5</v>
      </c>
      <c r="I46" s="245"/>
      <c r="J46" s="52">
        <f t="shared" si="21"/>
        <v>8</v>
      </c>
      <c r="K46" s="52">
        <f t="shared" si="22"/>
        <v>6</v>
      </c>
      <c r="L46" s="52">
        <f t="shared" si="23"/>
        <v>2</v>
      </c>
      <c r="M46" s="38">
        <f t="shared" si="24"/>
        <v>0</v>
      </c>
      <c r="N46" s="37">
        <f t="shared" si="25"/>
        <v>30</v>
      </c>
      <c r="O46" s="152">
        <f t="shared" si="26"/>
        <v>10</v>
      </c>
      <c r="P46" s="155"/>
      <c r="Q46" s="86"/>
      <c r="R46" s="187"/>
      <c r="S46" s="61">
        <f t="shared" si="27"/>
        <v>0</v>
      </c>
    </row>
    <row r="47" spans="1:19" s="138" customFormat="1" ht="15" customHeight="1">
      <c r="A47" s="44">
        <v>13</v>
      </c>
      <c r="B47" s="311" t="s">
        <v>273</v>
      </c>
      <c r="C47" s="306" t="str">
        <f>A34</f>
        <v>11/7（土）</v>
      </c>
      <c r="D47" s="307">
        <v>0.29166666666666669</v>
      </c>
      <c r="E47" s="307">
        <v>0.83333333333333337</v>
      </c>
      <c r="F47" s="308">
        <f t="shared" si="20"/>
        <v>0.54166666666666674</v>
      </c>
      <c r="G47" s="82">
        <v>1</v>
      </c>
      <c r="H47" s="40">
        <v>2</v>
      </c>
      <c r="I47" s="245"/>
      <c r="J47" s="38">
        <f t="shared" si="21"/>
        <v>13</v>
      </c>
      <c r="K47" s="52">
        <f t="shared" si="22"/>
        <v>13</v>
      </c>
      <c r="L47" s="52">
        <f t="shared" si="23"/>
        <v>0</v>
      </c>
      <c r="M47" s="38">
        <f t="shared" si="24"/>
        <v>0</v>
      </c>
      <c r="N47" s="37">
        <f t="shared" si="25"/>
        <v>26</v>
      </c>
      <c r="O47" s="152">
        <f t="shared" si="26"/>
        <v>0</v>
      </c>
      <c r="P47" s="155"/>
      <c r="Q47" s="86"/>
      <c r="R47" s="187"/>
      <c r="S47" s="61">
        <f t="shared" si="27"/>
        <v>0</v>
      </c>
    </row>
    <row r="48" spans="1:19" s="138" customFormat="1" ht="15" customHeight="1">
      <c r="A48" s="44">
        <v>14</v>
      </c>
      <c r="B48" s="53" t="s">
        <v>275</v>
      </c>
      <c r="C48" s="43" t="str">
        <f>A34</f>
        <v>11/7（土）</v>
      </c>
      <c r="D48" s="78">
        <v>0.29166666666666669</v>
      </c>
      <c r="E48" s="78">
        <v>0.83333333333333337</v>
      </c>
      <c r="F48" s="105">
        <f t="shared" si="20"/>
        <v>0.54166666666666674</v>
      </c>
      <c r="G48" s="82">
        <v>1</v>
      </c>
      <c r="H48" s="40">
        <v>2</v>
      </c>
      <c r="I48" s="245"/>
      <c r="J48" s="38">
        <f t="shared" si="21"/>
        <v>13</v>
      </c>
      <c r="K48" s="52">
        <f t="shared" si="22"/>
        <v>13</v>
      </c>
      <c r="L48" s="52">
        <f t="shared" si="23"/>
        <v>0</v>
      </c>
      <c r="M48" s="38">
        <f t="shared" si="24"/>
        <v>0</v>
      </c>
      <c r="N48" s="37">
        <f t="shared" si="25"/>
        <v>26</v>
      </c>
      <c r="O48" s="152">
        <f t="shared" si="26"/>
        <v>0</v>
      </c>
      <c r="P48" s="155"/>
      <c r="Q48" s="86"/>
      <c r="R48" s="187"/>
      <c r="S48" s="61">
        <f t="shared" si="27"/>
        <v>0</v>
      </c>
    </row>
    <row r="49" spans="1:19" s="138" customFormat="1" ht="15" customHeight="1">
      <c r="A49" s="44">
        <v>15</v>
      </c>
      <c r="B49" s="53" t="s">
        <v>181</v>
      </c>
      <c r="C49" s="43" t="str">
        <f>A34</f>
        <v>11/7（土）</v>
      </c>
      <c r="D49" s="78">
        <v>0.33333333333333331</v>
      </c>
      <c r="E49" s="78">
        <v>0.83333333333333337</v>
      </c>
      <c r="F49" s="105">
        <f t="shared" si="20"/>
        <v>0.5</v>
      </c>
      <c r="G49" s="82">
        <v>3</v>
      </c>
      <c r="H49" s="40">
        <v>4</v>
      </c>
      <c r="I49" s="245"/>
      <c r="J49" s="38">
        <f t="shared" si="21"/>
        <v>12</v>
      </c>
      <c r="K49" s="52">
        <f t="shared" si="22"/>
        <v>12</v>
      </c>
      <c r="L49" s="52">
        <f t="shared" si="23"/>
        <v>0</v>
      </c>
      <c r="M49" s="38">
        <f t="shared" si="24"/>
        <v>0</v>
      </c>
      <c r="N49" s="37">
        <f t="shared" si="25"/>
        <v>48</v>
      </c>
      <c r="O49" s="152">
        <f t="shared" si="26"/>
        <v>0</v>
      </c>
      <c r="P49" s="155"/>
      <c r="Q49" s="86"/>
      <c r="R49" s="187"/>
      <c r="S49" s="61">
        <f t="shared" si="27"/>
        <v>0</v>
      </c>
    </row>
    <row r="50" spans="1:19" s="138" customFormat="1" ht="15" customHeight="1">
      <c r="A50" s="219">
        <v>16</v>
      </c>
      <c r="B50" s="54" t="s">
        <v>194</v>
      </c>
      <c r="C50" s="43" t="str">
        <f>A34</f>
        <v>11/7（土）</v>
      </c>
      <c r="D50" s="78">
        <v>0.33333333333333331</v>
      </c>
      <c r="E50" s="78">
        <v>0.83333333333333337</v>
      </c>
      <c r="F50" s="105">
        <f t="shared" si="20"/>
        <v>0.5</v>
      </c>
      <c r="G50" s="82">
        <v>2</v>
      </c>
      <c r="H50" s="40">
        <v>3</v>
      </c>
      <c r="I50" s="245"/>
      <c r="J50" s="52">
        <f t="shared" si="21"/>
        <v>12</v>
      </c>
      <c r="K50" s="52">
        <f t="shared" si="22"/>
        <v>12</v>
      </c>
      <c r="L50" s="52">
        <f t="shared" si="23"/>
        <v>0</v>
      </c>
      <c r="M50" s="38">
        <f t="shared" si="24"/>
        <v>0</v>
      </c>
      <c r="N50" s="37">
        <f t="shared" si="25"/>
        <v>36</v>
      </c>
      <c r="O50" s="152">
        <f t="shared" si="26"/>
        <v>0</v>
      </c>
      <c r="P50" s="155"/>
      <c r="Q50" s="86"/>
      <c r="R50" s="187"/>
      <c r="S50" s="61">
        <f t="shared" si="27"/>
        <v>0</v>
      </c>
    </row>
    <row r="51" spans="1:19" s="138" customFormat="1" ht="15" customHeight="1">
      <c r="A51" s="44">
        <v>17</v>
      </c>
      <c r="B51" s="62" t="s">
        <v>255</v>
      </c>
      <c r="C51" s="43" t="str">
        <f>A34</f>
        <v>11/7（土）</v>
      </c>
      <c r="D51" s="78">
        <v>0.33333333333333331</v>
      </c>
      <c r="E51" s="78">
        <v>0.83333333333333337</v>
      </c>
      <c r="F51" s="105">
        <f>E51-D51</f>
        <v>0.5</v>
      </c>
      <c r="G51" s="82">
        <v>1</v>
      </c>
      <c r="H51" s="40">
        <v>1</v>
      </c>
      <c r="I51" s="245"/>
      <c r="J51" s="52">
        <f>SUM($K51:$L51)</f>
        <v>12</v>
      </c>
      <c r="K51" s="52">
        <f>TEXT(MAX(0,MIN($E51,"22:00")-MAX($D51,"5:00")),"h:mm")*24+TEXT(MAX(0,MIN($E51,"46:00")-MAX($D51,"29:00")),"h:mm")*24</f>
        <v>12</v>
      </c>
      <c r="L51" s="52">
        <f>TEXT(MAX(0,MIN($E51,"5:00")-MAX($D51,"00:00")),"h:mm")*24+TEXT(MAX(0,MIN($E51,"29:00")-MAX($D51,"22:00")),"h:mm")*24</f>
        <v>0</v>
      </c>
      <c r="M51" s="38">
        <f t="shared" si="24"/>
        <v>0</v>
      </c>
      <c r="N51" s="37">
        <f>K51*H51</f>
        <v>12</v>
      </c>
      <c r="O51" s="152">
        <f>L51*H51</f>
        <v>0</v>
      </c>
      <c r="P51" s="155"/>
      <c r="Q51" s="86"/>
      <c r="R51" s="187"/>
      <c r="S51" s="61">
        <f t="shared" si="27"/>
        <v>0</v>
      </c>
    </row>
    <row r="52" spans="1:19" s="138" customFormat="1" ht="15" customHeight="1">
      <c r="A52" s="219">
        <v>18</v>
      </c>
      <c r="B52" s="53" t="s">
        <v>234</v>
      </c>
      <c r="C52" s="43" t="str">
        <f>A34</f>
        <v>11/7（土）</v>
      </c>
      <c r="D52" s="78">
        <v>0.33333333333333331</v>
      </c>
      <c r="E52" s="78">
        <v>0.83333333333333337</v>
      </c>
      <c r="F52" s="105">
        <f t="shared" si="20"/>
        <v>0.5</v>
      </c>
      <c r="G52" s="82">
        <v>1</v>
      </c>
      <c r="H52" s="40">
        <v>1</v>
      </c>
      <c r="I52" s="245"/>
      <c r="J52" s="52">
        <f t="shared" si="21"/>
        <v>12</v>
      </c>
      <c r="K52" s="52">
        <f t="shared" si="22"/>
        <v>12</v>
      </c>
      <c r="L52" s="52">
        <f t="shared" si="23"/>
        <v>0</v>
      </c>
      <c r="M52" s="38">
        <f t="shared" si="24"/>
        <v>0</v>
      </c>
      <c r="N52" s="37">
        <f t="shared" si="25"/>
        <v>12</v>
      </c>
      <c r="O52" s="152">
        <f t="shared" si="26"/>
        <v>0</v>
      </c>
      <c r="P52" s="155"/>
      <c r="Q52" s="86"/>
      <c r="R52" s="187"/>
      <c r="S52" s="61">
        <f t="shared" si="27"/>
        <v>0</v>
      </c>
    </row>
    <row r="53" spans="1:19" s="138" customFormat="1" ht="15" customHeight="1">
      <c r="A53" s="44">
        <v>19</v>
      </c>
      <c r="B53" s="54" t="s">
        <v>193</v>
      </c>
      <c r="C53" s="43" t="str">
        <f>A34</f>
        <v>11/7（土）</v>
      </c>
      <c r="D53" s="78">
        <v>0.33333333333333331</v>
      </c>
      <c r="E53" s="78">
        <v>0.83333333333333337</v>
      </c>
      <c r="F53" s="105">
        <f t="shared" si="20"/>
        <v>0.5</v>
      </c>
      <c r="G53" s="82">
        <v>2</v>
      </c>
      <c r="H53" s="40">
        <v>3</v>
      </c>
      <c r="I53" s="245"/>
      <c r="J53" s="52">
        <f t="shared" si="21"/>
        <v>12</v>
      </c>
      <c r="K53" s="52">
        <f t="shared" si="22"/>
        <v>12</v>
      </c>
      <c r="L53" s="52">
        <f t="shared" si="23"/>
        <v>0</v>
      </c>
      <c r="M53" s="38">
        <f t="shared" si="24"/>
        <v>0</v>
      </c>
      <c r="N53" s="37">
        <f t="shared" si="25"/>
        <v>36</v>
      </c>
      <c r="O53" s="152">
        <f t="shared" si="26"/>
        <v>0</v>
      </c>
      <c r="P53" s="155"/>
      <c r="Q53" s="86"/>
      <c r="R53" s="187"/>
      <c r="S53" s="61">
        <f t="shared" si="27"/>
        <v>0</v>
      </c>
    </row>
    <row r="54" spans="1:19" s="138" customFormat="1" ht="15" customHeight="1">
      <c r="A54" s="44">
        <v>20</v>
      </c>
      <c r="B54" s="54" t="s">
        <v>228</v>
      </c>
      <c r="C54" s="43" t="str">
        <f>A34</f>
        <v>11/7（土）</v>
      </c>
      <c r="D54" s="78">
        <v>0.33333333333333331</v>
      </c>
      <c r="E54" s="78">
        <v>0.83333333333333337</v>
      </c>
      <c r="F54" s="105">
        <f t="shared" si="20"/>
        <v>0.5</v>
      </c>
      <c r="G54" s="82">
        <v>2</v>
      </c>
      <c r="H54" s="40">
        <v>3</v>
      </c>
      <c r="I54" s="245"/>
      <c r="J54" s="52">
        <f t="shared" si="21"/>
        <v>12</v>
      </c>
      <c r="K54" s="52">
        <f t="shared" si="22"/>
        <v>12</v>
      </c>
      <c r="L54" s="52">
        <f t="shared" si="23"/>
        <v>0</v>
      </c>
      <c r="M54" s="38">
        <f t="shared" si="24"/>
        <v>0</v>
      </c>
      <c r="N54" s="37">
        <f t="shared" si="25"/>
        <v>36</v>
      </c>
      <c r="O54" s="152">
        <f t="shared" si="26"/>
        <v>0</v>
      </c>
      <c r="P54" s="155"/>
      <c r="Q54" s="86"/>
      <c r="R54" s="187"/>
      <c r="S54" s="61">
        <f t="shared" si="27"/>
        <v>0</v>
      </c>
    </row>
    <row r="55" spans="1:19" s="138" customFormat="1" ht="15" customHeight="1">
      <c r="A55" s="44">
        <v>21</v>
      </c>
      <c r="B55" s="54" t="s">
        <v>231</v>
      </c>
      <c r="C55" s="43" t="str">
        <f>A34</f>
        <v>11/7（土）</v>
      </c>
      <c r="D55" s="78">
        <v>0.33333333333333331</v>
      </c>
      <c r="E55" s="78">
        <v>0.83333333333333337</v>
      </c>
      <c r="F55" s="105">
        <f t="shared" si="20"/>
        <v>0.5</v>
      </c>
      <c r="G55" s="82">
        <v>3</v>
      </c>
      <c r="H55" s="40">
        <v>3</v>
      </c>
      <c r="I55" s="245"/>
      <c r="J55" s="52">
        <f t="shared" si="21"/>
        <v>12</v>
      </c>
      <c r="K55" s="52">
        <f t="shared" si="22"/>
        <v>12</v>
      </c>
      <c r="L55" s="52">
        <f t="shared" si="23"/>
        <v>0</v>
      </c>
      <c r="M55" s="38">
        <f t="shared" si="24"/>
        <v>0</v>
      </c>
      <c r="N55" s="37">
        <f t="shared" si="25"/>
        <v>36</v>
      </c>
      <c r="O55" s="152">
        <f t="shared" si="26"/>
        <v>0</v>
      </c>
      <c r="P55" s="155"/>
      <c r="Q55" s="86"/>
      <c r="R55" s="187"/>
      <c r="S55" s="61">
        <f t="shared" si="27"/>
        <v>0</v>
      </c>
    </row>
    <row r="56" spans="1:19" s="138" customFormat="1" ht="15" customHeight="1">
      <c r="A56" s="44">
        <v>22</v>
      </c>
      <c r="B56" s="54" t="s">
        <v>232</v>
      </c>
      <c r="C56" s="43" t="str">
        <f>A34</f>
        <v>11/7（土）</v>
      </c>
      <c r="D56" s="78">
        <v>0.33333333333333331</v>
      </c>
      <c r="E56" s="78">
        <v>0.83333333333333337</v>
      </c>
      <c r="F56" s="105">
        <f t="shared" si="20"/>
        <v>0.5</v>
      </c>
      <c r="G56" s="82">
        <v>3</v>
      </c>
      <c r="H56" s="40">
        <v>4</v>
      </c>
      <c r="I56" s="245"/>
      <c r="J56" s="52">
        <f t="shared" si="21"/>
        <v>12</v>
      </c>
      <c r="K56" s="52">
        <f t="shared" si="22"/>
        <v>12</v>
      </c>
      <c r="L56" s="52">
        <f t="shared" si="23"/>
        <v>0</v>
      </c>
      <c r="M56" s="38">
        <f t="shared" si="24"/>
        <v>0</v>
      </c>
      <c r="N56" s="37">
        <f t="shared" si="25"/>
        <v>48</v>
      </c>
      <c r="O56" s="152">
        <f t="shared" si="26"/>
        <v>0</v>
      </c>
      <c r="P56" s="155"/>
      <c r="Q56" s="86"/>
      <c r="R56" s="187"/>
      <c r="S56" s="61">
        <f t="shared" si="27"/>
        <v>0</v>
      </c>
    </row>
    <row r="57" spans="1:19" s="138" customFormat="1" ht="15" customHeight="1">
      <c r="A57" s="44">
        <v>23</v>
      </c>
      <c r="B57" s="54" t="s">
        <v>274</v>
      </c>
      <c r="C57" s="43" t="str">
        <f>A34</f>
        <v>11/7（土）</v>
      </c>
      <c r="D57" s="78">
        <v>0.33333333333333331</v>
      </c>
      <c r="E57" s="78">
        <v>0.83333333333333337</v>
      </c>
      <c r="F57" s="105">
        <f t="shared" si="20"/>
        <v>0.5</v>
      </c>
      <c r="G57" s="82">
        <v>1</v>
      </c>
      <c r="H57" s="40">
        <v>1</v>
      </c>
      <c r="I57" s="245"/>
      <c r="J57" s="52">
        <f t="shared" si="21"/>
        <v>12</v>
      </c>
      <c r="K57" s="52">
        <f t="shared" si="22"/>
        <v>12</v>
      </c>
      <c r="L57" s="52">
        <f t="shared" si="23"/>
        <v>0</v>
      </c>
      <c r="M57" s="38">
        <f t="shared" si="24"/>
        <v>0</v>
      </c>
      <c r="N57" s="37">
        <f t="shared" si="25"/>
        <v>12</v>
      </c>
      <c r="O57" s="152">
        <f t="shared" si="26"/>
        <v>0</v>
      </c>
      <c r="P57" s="155"/>
      <c r="Q57" s="86"/>
      <c r="R57" s="187"/>
      <c r="S57" s="61">
        <f t="shared" si="27"/>
        <v>0</v>
      </c>
    </row>
    <row r="58" spans="1:19" s="162" customFormat="1" ht="15" customHeight="1">
      <c r="A58" s="44">
        <v>24</v>
      </c>
      <c r="B58" s="53" t="s">
        <v>182</v>
      </c>
      <c r="C58" s="43" t="str">
        <f>A34</f>
        <v>11/7（土）</v>
      </c>
      <c r="D58" s="78">
        <v>0.33333333333333331</v>
      </c>
      <c r="E58" s="78">
        <v>0.8125</v>
      </c>
      <c r="F58" s="105">
        <f t="shared" si="20"/>
        <v>0.47916666666666669</v>
      </c>
      <c r="G58" s="82">
        <v>9</v>
      </c>
      <c r="H58" s="40">
        <v>11</v>
      </c>
      <c r="I58" s="245"/>
      <c r="J58" s="52">
        <f t="shared" si="21"/>
        <v>11.5</v>
      </c>
      <c r="K58" s="52">
        <f t="shared" si="22"/>
        <v>11.5</v>
      </c>
      <c r="L58" s="52">
        <f t="shared" si="23"/>
        <v>0</v>
      </c>
      <c r="M58" s="38">
        <f t="shared" si="24"/>
        <v>0</v>
      </c>
      <c r="N58" s="37">
        <f t="shared" si="25"/>
        <v>126.5</v>
      </c>
      <c r="O58" s="152">
        <f t="shared" si="26"/>
        <v>0</v>
      </c>
      <c r="P58" s="155"/>
      <c r="Q58" s="86"/>
      <c r="R58" s="187"/>
      <c r="S58" s="61">
        <f t="shared" si="27"/>
        <v>0</v>
      </c>
    </row>
    <row r="59" spans="1:19" s="138" customFormat="1" ht="15" customHeight="1">
      <c r="A59" s="44">
        <v>25</v>
      </c>
      <c r="B59" s="54" t="s">
        <v>229</v>
      </c>
      <c r="C59" s="43" t="str">
        <f>A34</f>
        <v>11/7（土）</v>
      </c>
      <c r="D59" s="78">
        <v>0.33333333333333331</v>
      </c>
      <c r="E59" s="78">
        <v>0.8125</v>
      </c>
      <c r="F59" s="105">
        <f t="shared" si="20"/>
        <v>0.47916666666666669</v>
      </c>
      <c r="G59" s="82">
        <v>4</v>
      </c>
      <c r="H59" s="40">
        <v>6</v>
      </c>
      <c r="I59" s="245"/>
      <c r="J59" s="52">
        <f t="shared" si="21"/>
        <v>11.5</v>
      </c>
      <c r="K59" s="52">
        <f t="shared" si="22"/>
        <v>11.5</v>
      </c>
      <c r="L59" s="52">
        <f t="shared" si="23"/>
        <v>0</v>
      </c>
      <c r="M59" s="38">
        <f t="shared" si="24"/>
        <v>0</v>
      </c>
      <c r="N59" s="37">
        <f t="shared" si="25"/>
        <v>69</v>
      </c>
      <c r="O59" s="152">
        <f t="shared" si="26"/>
        <v>0</v>
      </c>
      <c r="P59" s="155"/>
      <c r="Q59" s="86"/>
      <c r="R59" s="187"/>
      <c r="S59" s="61">
        <f t="shared" si="27"/>
        <v>0</v>
      </c>
    </row>
    <row r="60" spans="1:19" s="138" customFormat="1" ht="15" customHeight="1">
      <c r="A60" s="44">
        <v>26</v>
      </c>
      <c r="B60" s="54" t="s">
        <v>230</v>
      </c>
      <c r="C60" s="43" t="str">
        <f>A34</f>
        <v>11/7（土）</v>
      </c>
      <c r="D60" s="78">
        <v>0.33333333333333331</v>
      </c>
      <c r="E60" s="78">
        <v>0.83333333333333337</v>
      </c>
      <c r="F60" s="105">
        <f t="shared" si="20"/>
        <v>0.5</v>
      </c>
      <c r="G60" s="82">
        <v>5</v>
      </c>
      <c r="H60" s="40">
        <v>5</v>
      </c>
      <c r="I60" s="245"/>
      <c r="J60" s="52">
        <f t="shared" si="21"/>
        <v>12</v>
      </c>
      <c r="K60" s="52">
        <f t="shared" si="22"/>
        <v>12</v>
      </c>
      <c r="L60" s="52">
        <f t="shared" si="23"/>
        <v>0</v>
      </c>
      <c r="M60" s="38">
        <f t="shared" si="24"/>
        <v>0</v>
      </c>
      <c r="N60" s="37">
        <f t="shared" si="25"/>
        <v>60</v>
      </c>
      <c r="O60" s="152">
        <f t="shared" si="26"/>
        <v>0</v>
      </c>
      <c r="P60" s="155"/>
      <c r="Q60" s="86"/>
      <c r="R60" s="187"/>
      <c r="S60" s="61">
        <f t="shared" si="27"/>
        <v>0</v>
      </c>
    </row>
    <row r="61" spans="1:19" s="138" customFormat="1" ht="15" customHeight="1" thickBot="1">
      <c r="A61" s="164"/>
      <c r="B61" s="174" t="s">
        <v>192</v>
      </c>
      <c r="C61" s="184">
        <f>COUNTA(C35:C60)</f>
        <v>26</v>
      </c>
      <c r="D61" s="166"/>
      <c r="E61" s="166"/>
      <c r="F61" s="166"/>
      <c r="G61" s="167">
        <f>SUM(G34:G60)</f>
        <v>55</v>
      </c>
      <c r="H61" s="168">
        <f>SUM(H34:H60)</f>
        <v>73</v>
      </c>
      <c r="I61" s="256">
        <f>SUM(I34:I60)</f>
        <v>0</v>
      </c>
      <c r="J61" s="169"/>
      <c r="K61" s="169"/>
      <c r="L61" s="169"/>
      <c r="M61" s="169"/>
      <c r="N61" s="169">
        <f>SUM(N34:N60)</f>
        <v>867</v>
      </c>
      <c r="O61" s="170">
        <f>SUM(O34:O60)</f>
        <v>24</v>
      </c>
      <c r="P61" s="171"/>
      <c r="Q61" s="172"/>
      <c r="R61" s="193" t="s">
        <v>192</v>
      </c>
      <c r="S61" s="173">
        <f>SUM(S34:S60)</f>
        <v>0</v>
      </c>
    </row>
    <row r="62" spans="1:19" s="141" customFormat="1" ht="15" customHeight="1">
      <c r="A62" s="76" t="s">
        <v>280</v>
      </c>
      <c r="B62" s="66"/>
      <c r="C62" s="57"/>
      <c r="D62" s="80"/>
      <c r="E62" s="80"/>
      <c r="F62" s="107"/>
      <c r="G62" s="85"/>
      <c r="H62" s="65"/>
      <c r="I62" s="259"/>
      <c r="J62" s="64"/>
      <c r="K62" s="64"/>
      <c r="L62" s="64"/>
      <c r="M62" s="64"/>
      <c r="N62" s="64"/>
      <c r="O62" s="151"/>
      <c r="P62" s="159"/>
      <c r="Q62" s="89"/>
      <c r="R62" s="190"/>
      <c r="S62" s="63"/>
    </row>
    <row r="63" spans="1:19" s="138" customFormat="1" ht="15" customHeight="1">
      <c r="A63" s="44">
        <v>1</v>
      </c>
      <c r="B63" s="53" t="s">
        <v>190</v>
      </c>
      <c r="C63" s="41" t="str">
        <f>A62</f>
        <v>11/9（月）</v>
      </c>
      <c r="D63" s="78">
        <v>0.22916666666666666</v>
      </c>
      <c r="E63" s="78">
        <v>0.70833333333333337</v>
      </c>
      <c r="F63" s="105">
        <f>E63-D63</f>
        <v>0.47916666666666674</v>
      </c>
      <c r="G63" s="82">
        <v>1</v>
      </c>
      <c r="H63" s="40">
        <v>2</v>
      </c>
      <c r="I63" s="245"/>
      <c r="J63" s="38">
        <f>SUM($K63:$L63)</f>
        <v>11.5</v>
      </c>
      <c r="K63" s="52">
        <f>TEXT(MAX(0,MIN($E63,"22:00")-MAX($D63,"5:00")),"h:mm")*24+TEXT(MAX(0,MIN($E63,"46:00")-MAX($D63,"29:00")),"h:mm")*24</f>
        <v>11.5</v>
      </c>
      <c r="L63" s="52">
        <f>TEXT(MAX(0,MIN($E63,"5:00")-MAX($D63,"00:00")),"h:mm")*24+TEXT(MAX(0,MIN($E63,"29:00")-MAX($D63,"22:00")),"h:mm")*24</f>
        <v>0</v>
      </c>
      <c r="M63" s="38">
        <f>IF((K63+L63-TEXT((F63),"h:mm")*24)&lt;0,0,(K63+L63-TEXT((F63),"h:mm")*24))</f>
        <v>0</v>
      </c>
      <c r="N63" s="37">
        <f>K63*H63</f>
        <v>23</v>
      </c>
      <c r="O63" s="152">
        <f>L63*H63</f>
        <v>0</v>
      </c>
      <c r="P63" s="155"/>
      <c r="Q63" s="86"/>
      <c r="R63" s="187"/>
      <c r="S63" s="61">
        <f t="shared" ref="S63:S66" si="28">ROUNDDOWN(P63*N63+Q63*O63,0)+ROUNDDOWN(R63*I63*K63,0)</f>
        <v>0</v>
      </c>
    </row>
    <row r="64" spans="1:19" s="138" customFormat="1" ht="15" customHeight="1">
      <c r="A64" s="44">
        <v>2</v>
      </c>
      <c r="B64" s="53" t="s">
        <v>189</v>
      </c>
      <c r="C64" s="41" t="str">
        <f>A62</f>
        <v>11/9（月）</v>
      </c>
      <c r="D64" s="78">
        <v>0.375</v>
      </c>
      <c r="E64" s="78">
        <v>0.8125</v>
      </c>
      <c r="F64" s="105">
        <f>E64-D64</f>
        <v>0.4375</v>
      </c>
      <c r="G64" s="82">
        <v>1</v>
      </c>
      <c r="H64" s="40">
        <v>1</v>
      </c>
      <c r="I64" s="245"/>
      <c r="J64" s="38">
        <f>SUM($K64:$L64)</f>
        <v>10.5</v>
      </c>
      <c r="K64" s="52">
        <f>TEXT(MAX(0,MIN($E64,"22:00")-MAX($D64,"5:00")),"h:mm")*24+TEXT(MAX(0,MIN($E64,"46:00")-MAX($D64,"29:00")),"h:mm")*24</f>
        <v>10.5</v>
      </c>
      <c r="L64" s="52">
        <f>TEXT(MAX(0,MIN($E64,"5:00")-MAX($D64,"00:00")),"h:mm")*24+TEXT(MAX(0,MIN($E64,"29:00")-MAX($D64,"22:00")),"h:mm")*24</f>
        <v>0</v>
      </c>
      <c r="M64" s="38">
        <f>IF((K64+L64-TEXT((F64),"h:mm")*24)&lt;0,0,(K64+L64-TEXT((F64),"h:mm")*24))</f>
        <v>0</v>
      </c>
      <c r="N64" s="37">
        <f>K64*H64</f>
        <v>10.5</v>
      </c>
      <c r="O64" s="152">
        <f>L64*H64</f>
        <v>0</v>
      </c>
      <c r="P64" s="155"/>
      <c r="Q64" s="86"/>
      <c r="R64" s="187"/>
      <c r="S64" s="61">
        <f t="shared" si="28"/>
        <v>0</v>
      </c>
    </row>
    <row r="65" spans="1:19" s="138" customFormat="1" ht="15" customHeight="1">
      <c r="A65" s="44">
        <v>3</v>
      </c>
      <c r="B65" s="53" t="s">
        <v>187</v>
      </c>
      <c r="C65" s="41" t="str">
        <f>A62</f>
        <v>11/9（月）</v>
      </c>
      <c r="D65" s="78">
        <v>0.375</v>
      </c>
      <c r="E65" s="78">
        <v>0.8125</v>
      </c>
      <c r="F65" s="105">
        <f>E65-D65</f>
        <v>0.4375</v>
      </c>
      <c r="G65" s="82">
        <v>1</v>
      </c>
      <c r="H65" s="40">
        <v>1</v>
      </c>
      <c r="I65" s="245"/>
      <c r="J65" s="38">
        <f>SUM($K65:$L65)</f>
        <v>10.5</v>
      </c>
      <c r="K65" s="52">
        <f>TEXT(MAX(0,MIN($E65,"22:00")-MAX($D65,"5:00")),"h:mm")*24+TEXT(MAX(0,MIN($E65,"46:00")-MAX($D65,"29:00")),"h:mm")*24</f>
        <v>10.5</v>
      </c>
      <c r="L65" s="52">
        <f>TEXT(MAX(0,MIN($E65,"5:00")-MAX($D65,"00:00")),"h:mm")*24+TEXT(MAX(0,MIN($E65,"29:00")-MAX($D65,"22:00")),"h:mm")*24</f>
        <v>0</v>
      </c>
      <c r="M65" s="38">
        <f>IF((K65+L65-TEXT((F65),"h:mm")*24)&lt;0,0,(K65+L65-TEXT((F65),"h:mm")*24))</f>
        <v>0</v>
      </c>
      <c r="N65" s="37">
        <f>K65*H65</f>
        <v>10.5</v>
      </c>
      <c r="O65" s="152">
        <f>L65*H65</f>
        <v>0</v>
      </c>
      <c r="P65" s="155"/>
      <c r="Q65" s="86"/>
      <c r="R65" s="187"/>
      <c r="S65" s="61">
        <f t="shared" si="28"/>
        <v>0</v>
      </c>
    </row>
    <row r="66" spans="1:19" s="138" customFormat="1" ht="15" customHeight="1">
      <c r="A66" s="44">
        <v>4</v>
      </c>
      <c r="B66" s="53" t="s">
        <v>245</v>
      </c>
      <c r="C66" s="41" t="str">
        <f>A62</f>
        <v>11/9（月）</v>
      </c>
      <c r="D66" s="78">
        <v>0.375</v>
      </c>
      <c r="E66" s="78">
        <v>0.70833333333333337</v>
      </c>
      <c r="F66" s="105">
        <f>E66-D66</f>
        <v>0.33333333333333337</v>
      </c>
      <c r="G66" s="82">
        <v>1</v>
      </c>
      <c r="H66" s="40">
        <v>1</v>
      </c>
      <c r="I66" s="245"/>
      <c r="J66" s="38">
        <f>SUM($K66:$L66)</f>
        <v>8</v>
      </c>
      <c r="K66" s="52">
        <f>TEXT(MAX(0,MIN($E66,"22:00")-MAX($D66,"5:00")),"h:mm")*24+TEXT(MAX(0,MIN($E66,"46:00")-MAX($D66,"29:00")),"h:mm")*24</f>
        <v>8</v>
      </c>
      <c r="L66" s="52">
        <f>TEXT(MAX(0,MIN($E66,"5:00")-MAX($D66,"00:00")),"h:mm")*24+TEXT(MAX(0,MIN($E66,"29:00")-MAX($D66,"22:00")),"h:mm")*24</f>
        <v>0</v>
      </c>
      <c r="M66" s="38">
        <f>IF((K66+L66-TEXT((F66),"h:mm")*24)&lt;0,0,(K66+L66-TEXT((F66),"h:mm")*24))</f>
        <v>0</v>
      </c>
      <c r="N66" s="37">
        <f>K66*H66</f>
        <v>8</v>
      </c>
      <c r="O66" s="152">
        <f>L66*H66</f>
        <v>0</v>
      </c>
      <c r="P66" s="155"/>
      <c r="Q66" s="86"/>
      <c r="R66" s="187"/>
      <c r="S66" s="61">
        <f t="shared" si="28"/>
        <v>0</v>
      </c>
    </row>
    <row r="67" spans="1:19" s="138" customFormat="1" ht="15" customHeight="1" thickBot="1">
      <c r="A67" s="164"/>
      <c r="B67" s="174" t="s">
        <v>191</v>
      </c>
      <c r="C67" s="184">
        <f>COUNTA(C63:C66)</f>
        <v>4</v>
      </c>
      <c r="D67" s="166"/>
      <c r="E67" s="166"/>
      <c r="F67" s="166"/>
      <c r="G67" s="167">
        <f t="shared" ref="G67:N67" si="29">SUM(G62:G66)</f>
        <v>4</v>
      </c>
      <c r="H67" s="168">
        <f t="shared" si="29"/>
        <v>5</v>
      </c>
      <c r="I67" s="256">
        <f t="shared" si="29"/>
        <v>0</v>
      </c>
      <c r="J67" s="169"/>
      <c r="K67" s="169"/>
      <c r="L67" s="169"/>
      <c r="M67" s="169"/>
      <c r="N67" s="169">
        <f t="shared" si="29"/>
        <v>52</v>
      </c>
      <c r="O67" s="170"/>
      <c r="P67" s="171"/>
      <c r="Q67" s="172"/>
      <c r="R67" s="193" t="s">
        <v>191</v>
      </c>
      <c r="S67" s="173">
        <f>SUM(S62:S66)</f>
        <v>0</v>
      </c>
    </row>
    <row r="68" spans="1:19" s="138" customFormat="1" ht="15" customHeight="1">
      <c r="A68" s="75" t="s">
        <v>281</v>
      </c>
      <c r="B68" s="60"/>
      <c r="C68" s="56"/>
      <c r="D68" s="77"/>
      <c r="E68" s="77"/>
      <c r="F68" s="104"/>
      <c r="G68" s="83"/>
      <c r="H68" s="59"/>
      <c r="I68" s="257"/>
      <c r="J68" s="56"/>
      <c r="K68" s="56"/>
      <c r="L68" s="56"/>
      <c r="M68" s="56"/>
      <c r="N68" s="58"/>
      <c r="O68" s="151"/>
      <c r="P68" s="156"/>
      <c r="Q68" s="87"/>
      <c r="R68" s="188"/>
      <c r="S68" s="55"/>
    </row>
    <row r="69" spans="1:19" s="140" customFormat="1" ht="15" customHeight="1">
      <c r="A69" s="44">
        <v>1</v>
      </c>
      <c r="B69" s="53" t="s">
        <v>190</v>
      </c>
      <c r="C69" s="41" t="str">
        <f>A68</f>
        <v>11/8（日）</v>
      </c>
      <c r="D69" s="78">
        <v>1</v>
      </c>
      <c r="E69" s="78">
        <v>1.9166666666666665</v>
      </c>
      <c r="F69" s="105">
        <f t="shared" ref="F69:F94" si="30">E69-D69</f>
        <v>0.91666666666666652</v>
      </c>
      <c r="G69" s="82">
        <v>1</v>
      </c>
      <c r="H69" s="40">
        <v>2</v>
      </c>
      <c r="I69" s="245"/>
      <c r="J69" s="38">
        <f t="shared" ref="J69:J94" si="31">SUM($K69:$L69)</f>
        <v>22</v>
      </c>
      <c r="K69" s="52">
        <f t="shared" ref="K69:K94" si="32">TEXT(MAX(0,MIN($E69,"22:00")-MAX($D69,"5:00")),"h:mm")*24+TEXT(MAX(0,MIN($E69,"46:00")-MAX($D69,"29:00")),"h:mm")*24</f>
        <v>17</v>
      </c>
      <c r="L69" s="52">
        <f t="shared" ref="L69:L94" si="33">TEXT(MAX(0,MIN($E69,"5:00")-MAX($D69,"00:00")),"h:mm")*24+TEXT(MAX(0,MIN($E69,"29:00")-MAX($D69,"22:00")),"h:mm")*24</f>
        <v>5</v>
      </c>
      <c r="M69" s="38">
        <f t="shared" ref="M69:M94" si="34">IF((K69+L69-TEXT((F69),"h:mm")*24)&lt;0,0,(K69+L69-TEXT((F69),"h:mm")*24))</f>
        <v>0</v>
      </c>
      <c r="N69" s="37">
        <f t="shared" ref="N69:N94" si="35">K69*H69</f>
        <v>34</v>
      </c>
      <c r="O69" s="152">
        <f t="shared" ref="O69:O94" si="36">L69*H69</f>
        <v>10</v>
      </c>
      <c r="P69" s="155"/>
      <c r="Q69" s="86"/>
      <c r="R69" s="187"/>
      <c r="S69" s="61">
        <f t="shared" ref="S69:S94" si="37">ROUNDDOWN(P69*N69+Q69*O69,0)+ROUNDDOWN(R69*I69*K69,0)</f>
        <v>0</v>
      </c>
    </row>
    <row r="70" spans="1:19" s="140" customFormat="1" ht="15" customHeight="1">
      <c r="A70" s="44">
        <v>2</v>
      </c>
      <c r="B70" s="53" t="s">
        <v>246</v>
      </c>
      <c r="C70" s="41" t="str">
        <f>A68</f>
        <v>11/8（日）</v>
      </c>
      <c r="D70" s="78">
        <v>0.27083333333333331</v>
      </c>
      <c r="E70" s="78">
        <v>0.60416666666666663</v>
      </c>
      <c r="F70" s="105">
        <f t="shared" si="30"/>
        <v>0.33333333333333331</v>
      </c>
      <c r="G70" s="82">
        <v>1</v>
      </c>
      <c r="H70" s="40">
        <v>1</v>
      </c>
      <c r="I70" s="245"/>
      <c r="J70" s="38">
        <f t="shared" si="31"/>
        <v>8</v>
      </c>
      <c r="K70" s="52">
        <f t="shared" si="32"/>
        <v>8</v>
      </c>
      <c r="L70" s="52">
        <f t="shared" si="33"/>
        <v>0</v>
      </c>
      <c r="M70" s="38">
        <f t="shared" si="34"/>
        <v>0</v>
      </c>
      <c r="N70" s="37">
        <f t="shared" si="35"/>
        <v>8</v>
      </c>
      <c r="O70" s="152">
        <f t="shared" si="36"/>
        <v>0</v>
      </c>
      <c r="P70" s="155"/>
      <c r="Q70" s="86"/>
      <c r="R70" s="187"/>
      <c r="S70" s="61">
        <f t="shared" si="37"/>
        <v>0</v>
      </c>
    </row>
    <row r="71" spans="1:19" s="138" customFormat="1" ht="15" customHeight="1">
      <c r="A71" s="44">
        <v>3</v>
      </c>
      <c r="B71" s="53" t="s">
        <v>227</v>
      </c>
      <c r="C71" s="41" t="str">
        <f>A68</f>
        <v>11/8（日）</v>
      </c>
      <c r="D71" s="78">
        <v>0.22916666666666666</v>
      </c>
      <c r="E71" s="78">
        <v>0.91666666666666663</v>
      </c>
      <c r="F71" s="105">
        <f t="shared" si="30"/>
        <v>0.6875</v>
      </c>
      <c r="G71" s="82">
        <v>1</v>
      </c>
      <c r="H71" s="40">
        <v>1</v>
      </c>
      <c r="I71" s="245"/>
      <c r="J71" s="38">
        <f t="shared" si="31"/>
        <v>16.5</v>
      </c>
      <c r="K71" s="52">
        <f t="shared" si="32"/>
        <v>16.5</v>
      </c>
      <c r="L71" s="52">
        <f t="shared" si="33"/>
        <v>0</v>
      </c>
      <c r="M71" s="38">
        <f t="shared" si="34"/>
        <v>0</v>
      </c>
      <c r="N71" s="37">
        <f t="shared" si="35"/>
        <v>16.5</v>
      </c>
      <c r="O71" s="152">
        <f t="shared" si="36"/>
        <v>0</v>
      </c>
      <c r="P71" s="155"/>
      <c r="Q71" s="86"/>
      <c r="R71" s="187"/>
      <c r="S71" s="61">
        <f t="shared" si="37"/>
        <v>0</v>
      </c>
    </row>
    <row r="72" spans="1:19" s="138" customFormat="1" ht="15" customHeight="1">
      <c r="A72" s="44">
        <v>4</v>
      </c>
      <c r="B72" s="53" t="s">
        <v>241</v>
      </c>
      <c r="C72" s="41" t="str">
        <f>A68</f>
        <v>11/8（日）</v>
      </c>
      <c r="D72" s="78">
        <v>0.22916666666666666</v>
      </c>
      <c r="E72" s="78">
        <v>0.875</v>
      </c>
      <c r="F72" s="105">
        <f t="shared" si="30"/>
        <v>0.64583333333333337</v>
      </c>
      <c r="G72" s="82">
        <v>1</v>
      </c>
      <c r="H72" s="40">
        <v>1</v>
      </c>
      <c r="I72" s="245"/>
      <c r="J72" s="52">
        <f t="shared" si="31"/>
        <v>15.5</v>
      </c>
      <c r="K72" s="52">
        <f t="shared" si="32"/>
        <v>15.5</v>
      </c>
      <c r="L72" s="52">
        <f t="shared" si="33"/>
        <v>0</v>
      </c>
      <c r="M72" s="38">
        <f t="shared" si="34"/>
        <v>0</v>
      </c>
      <c r="N72" s="37">
        <f t="shared" si="35"/>
        <v>15.5</v>
      </c>
      <c r="O72" s="152">
        <f t="shared" si="36"/>
        <v>0</v>
      </c>
      <c r="P72" s="155"/>
      <c r="Q72" s="86"/>
      <c r="R72" s="187"/>
      <c r="S72" s="61">
        <f t="shared" si="37"/>
        <v>0</v>
      </c>
    </row>
    <row r="73" spans="1:19" s="138" customFormat="1" ht="15" customHeight="1">
      <c r="A73" s="44">
        <v>5</v>
      </c>
      <c r="B73" s="53" t="s">
        <v>187</v>
      </c>
      <c r="C73" s="41" t="str">
        <f>A68</f>
        <v>11/8（日）</v>
      </c>
      <c r="D73" s="78">
        <v>0.22916666666666666</v>
      </c>
      <c r="E73" s="78">
        <v>0.875</v>
      </c>
      <c r="F73" s="105">
        <f t="shared" si="30"/>
        <v>0.64583333333333337</v>
      </c>
      <c r="G73" s="82">
        <v>2</v>
      </c>
      <c r="H73" s="40">
        <v>3</v>
      </c>
      <c r="I73" s="245"/>
      <c r="J73" s="52">
        <f t="shared" si="31"/>
        <v>15.5</v>
      </c>
      <c r="K73" s="52">
        <f t="shared" si="32"/>
        <v>15.5</v>
      </c>
      <c r="L73" s="52">
        <f t="shared" si="33"/>
        <v>0</v>
      </c>
      <c r="M73" s="38">
        <f t="shared" si="34"/>
        <v>0</v>
      </c>
      <c r="N73" s="37">
        <f t="shared" si="35"/>
        <v>46.5</v>
      </c>
      <c r="O73" s="152">
        <f t="shared" si="36"/>
        <v>0</v>
      </c>
      <c r="P73" s="155"/>
      <c r="Q73" s="86"/>
      <c r="R73" s="187"/>
      <c r="S73" s="61">
        <f t="shared" si="37"/>
        <v>0</v>
      </c>
    </row>
    <row r="74" spans="1:19" s="138" customFormat="1" ht="15" customHeight="1">
      <c r="A74" s="44">
        <v>6</v>
      </c>
      <c r="B74" s="53" t="s">
        <v>186</v>
      </c>
      <c r="C74" s="41" t="str">
        <f>A68</f>
        <v>11/8（日）</v>
      </c>
      <c r="D74" s="78">
        <v>0.22916666666666666</v>
      </c>
      <c r="E74" s="78">
        <v>0.875</v>
      </c>
      <c r="F74" s="105">
        <f t="shared" si="30"/>
        <v>0.64583333333333337</v>
      </c>
      <c r="G74" s="82">
        <v>1</v>
      </c>
      <c r="H74" s="40">
        <v>1</v>
      </c>
      <c r="I74" s="245"/>
      <c r="J74" s="52">
        <f t="shared" si="31"/>
        <v>15.5</v>
      </c>
      <c r="K74" s="52">
        <f t="shared" si="32"/>
        <v>15.5</v>
      </c>
      <c r="L74" s="52">
        <f t="shared" si="33"/>
        <v>0</v>
      </c>
      <c r="M74" s="38">
        <f t="shared" si="34"/>
        <v>0</v>
      </c>
      <c r="N74" s="37">
        <f t="shared" si="35"/>
        <v>15.5</v>
      </c>
      <c r="O74" s="152">
        <f t="shared" si="36"/>
        <v>0</v>
      </c>
      <c r="P74" s="155"/>
      <c r="Q74" s="86"/>
      <c r="R74" s="187"/>
      <c r="S74" s="61">
        <f t="shared" si="37"/>
        <v>0</v>
      </c>
    </row>
    <row r="75" spans="1:19" s="138" customFormat="1" ht="15" customHeight="1">
      <c r="A75" s="44">
        <v>7</v>
      </c>
      <c r="B75" s="53" t="s">
        <v>188</v>
      </c>
      <c r="C75" s="41" t="str">
        <f>A68</f>
        <v>11/8（日）</v>
      </c>
      <c r="D75" s="78">
        <v>0.22916666666666666</v>
      </c>
      <c r="E75" s="78">
        <v>0.91666666666666663</v>
      </c>
      <c r="F75" s="105">
        <f>E75-D75</f>
        <v>0.6875</v>
      </c>
      <c r="G75" s="82">
        <v>1</v>
      </c>
      <c r="H75" s="40">
        <v>2</v>
      </c>
      <c r="I75" s="245"/>
      <c r="J75" s="38">
        <f>SUM($K75:$L75)</f>
        <v>16.5</v>
      </c>
      <c r="K75" s="52">
        <f>TEXT(MAX(0,MIN($E75,"22:00")-MAX($D75,"5:00")),"h:mm")*24+TEXT(MAX(0,MIN($E75,"46:00")-MAX($D75,"29:00")),"h:mm")*24</f>
        <v>16.5</v>
      </c>
      <c r="L75" s="52">
        <f>TEXT(MAX(0,MIN($E75,"5:00")-MAX($D75,"00:00")),"h:mm")*24+TEXT(MAX(0,MIN($E75,"29:00")-MAX($D75,"22:00")),"h:mm")*24</f>
        <v>0</v>
      </c>
      <c r="M75" s="38">
        <f t="shared" si="34"/>
        <v>0</v>
      </c>
      <c r="N75" s="37">
        <f>K75*H75</f>
        <v>33</v>
      </c>
      <c r="O75" s="152">
        <f>L75*H75</f>
        <v>0</v>
      </c>
      <c r="P75" s="155"/>
      <c r="Q75" s="86"/>
      <c r="R75" s="187"/>
      <c r="S75" s="61">
        <f t="shared" si="37"/>
        <v>0</v>
      </c>
    </row>
    <row r="76" spans="1:19" s="138" customFormat="1" ht="15" customHeight="1">
      <c r="A76" s="44">
        <v>8</v>
      </c>
      <c r="B76" s="53" t="s">
        <v>185</v>
      </c>
      <c r="C76" s="41" t="str">
        <f>A68</f>
        <v>11/8（日）</v>
      </c>
      <c r="D76" s="78">
        <v>0.22916666666666666</v>
      </c>
      <c r="E76" s="78">
        <v>0.875</v>
      </c>
      <c r="F76" s="105">
        <f t="shared" si="30"/>
        <v>0.64583333333333337</v>
      </c>
      <c r="G76" s="82">
        <v>1</v>
      </c>
      <c r="H76" s="40">
        <v>1</v>
      </c>
      <c r="I76" s="245"/>
      <c r="J76" s="38">
        <f t="shared" si="31"/>
        <v>15.5</v>
      </c>
      <c r="K76" s="52">
        <f t="shared" si="32"/>
        <v>15.5</v>
      </c>
      <c r="L76" s="52">
        <f t="shared" si="33"/>
        <v>0</v>
      </c>
      <c r="M76" s="38">
        <f t="shared" si="34"/>
        <v>0</v>
      </c>
      <c r="N76" s="37">
        <f t="shared" si="35"/>
        <v>15.5</v>
      </c>
      <c r="O76" s="152">
        <f t="shared" si="36"/>
        <v>0</v>
      </c>
      <c r="P76" s="155"/>
      <c r="Q76" s="86"/>
      <c r="R76" s="187"/>
      <c r="S76" s="61">
        <f t="shared" si="37"/>
        <v>0</v>
      </c>
    </row>
    <row r="77" spans="1:19" s="138" customFormat="1" ht="15" customHeight="1">
      <c r="A77" s="44">
        <v>9</v>
      </c>
      <c r="B77" s="53" t="s">
        <v>273</v>
      </c>
      <c r="C77" s="41" t="str">
        <f>A68</f>
        <v>11/8（日）</v>
      </c>
      <c r="D77" s="78">
        <v>0.20833333333333334</v>
      </c>
      <c r="E77" s="78">
        <v>0.6875</v>
      </c>
      <c r="F77" s="105">
        <f t="shared" si="30"/>
        <v>0.47916666666666663</v>
      </c>
      <c r="G77" s="82">
        <v>3</v>
      </c>
      <c r="H77" s="40">
        <v>4</v>
      </c>
      <c r="I77" s="245"/>
      <c r="J77" s="38">
        <f t="shared" si="31"/>
        <v>11.5</v>
      </c>
      <c r="K77" s="52">
        <f t="shared" si="32"/>
        <v>11.5</v>
      </c>
      <c r="L77" s="52">
        <f t="shared" si="33"/>
        <v>0</v>
      </c>
      <c r="M77" s="38">
        <f t="shared" si="34"/>
        <v>0</v>
      </c>
      <c r="N77" s="37">
        <f t="shared" si="35"/>
        <v>46</v>
      </c>
      <c r="O77" s="152">
        <f t="shared" si="36"/>
        <v>0</v>
      </c>
      <c r="P77" s="155"/>
      <c r="Q77" s="86"/>
      <c r="R77" s="187"/>
      <c r="S77" s="61">
        <f t="shared" si="37"/>
        <v>0</v>
      </c>
    </row>
    <row r="78" spans="1:19" s="140" customFormat="1" ht="15" customHeight="1">
      <c r="A78" s="44">
        <v>10</v>
      </c>
      <c r="B78" s="54" t="s">
        <v>247</v>
      </c>
      <c r="C78" s="41" t="str">
        <f>A68</f>
        <v>11/8（日）</v>
      </c>
      <c r="D78" s="78">
        <v>0.27083333333333331</v>
      </c>
      <c r="E78" s="78">
        <v>0.6875</v>
      </c>
      <c r="F78" s="105">
        <f t="shared" si="30"/>
        <v>0.41666666666666669</v>
      </c>
      <c r="G78" s="82">
        <v>6</v>
      </c>
      <c r="H78" s="40">
        <v>4</v>
      </c>
      <c r="I78" s="245"/>
      <c r="J78" s="38">
        <f t="shared" si="31"/>
        <v>10</v>
      </c>
      <c r="K78" s="52">
        <f t="shared" si="32"/>
        <v>10</v>
      </c>
      <c r="L78" s="52">
        <f t="shared" si="33"/>
        <v>0</v>
      </c>
      <c r="M78" s="38">
        <f t="shared" si="34"/>
        <v>0</v>
      </c>
      <c r="N78" s="37">
        <f t="shared" si="35"/>
        <v>40</v>
      </c>
      <c r="O78" s="152">
        <f t="shared" si="36"/>
        <v>0</v>
      </c>
      <c r="P78" s="155"/>
      <c r="Q78" s="86"/>
      <c r="R78" s="187"/>
      <c r="S78" s="61">
        <f t="shared" si="37"/>
        <v>0</v>
      </c>
    </row>
    <row r="79" spans="1:19" s="138" customFormat="1" ht="15" customHeight="1">
      <c r="A79" s="44">
        <v>11</v>
      </c>
      <c r="B79" s="54" t="s">
        <v>174</v>
      </c>
      <c r="C79" s="43" t="str">
        <f>A68</f>
        <v>11/8（日）</v>
      </c>
      <c r="D79" s="78">
        <v>1</v>
      </c>
      <c r="E79" s="78">
        <v>1.3333333333333333</v>
      </c>
      <c r="F79" s="105">
        <f t="shared" si="30"/>
        <v>0.33333333333333326</v>
      </c>
      <c r="G79" s="82">
        <v>3</v>
      </c>
      <c r="H79" s="40">
        <v>5</v>
      </c>
      <c r="I79" s="245"/>
      <c r="J79" s="52">
        <f t="shared" si="31"/>
        <v>8</v>
      </c>
      <c r="K79" s="52">
        <f t="shared" si="32"/>
        <v>3</v>
      </c>
      <c r="L79" s="52">
        <f t="shared" si="33"/>
        <v>5</v>
      </c>
      <c r="M79" s="38">
        <f t="shared" si="34"/>
        <v>0</v>
      </c>
      <c r="N79" s="37">
        <f t="shared" si="35"/>
        <v>15</v>
      </c>
      <c r="O79" s="152">
        <f t="shared" si="36"/>
        <v>25</v>
      </c>
      <c r="P79" s="155"/>
      <c r="Q79" s="86"/>
      <c r="R79" s="187"/>
      <c r="S79" s="61">
        <f t="shared" si="37"/>
        <v>0</v>
      </c>
    </row>
    <row r="80" spans="1:19" s="138" customFormat="1" ht="15" customHeight="1">
      <c r="A80" s="44">
        <v>12</v>
      </c>
      <c r="B80" s="53" t="s">
        <v>226</v>
      </c>
      <c r="C80" s="41" t="str">
        <f>A68</f>
        <v>11/8（日）</v>
      </c>
      <c r="D80" s="78">
        <v>0.33333333333333331</v>
      </c>
      <c r="E80" s="78">
        <v>0.875</v>
      </c>
      <c r="F80" s="105">
        <f t="shared" si="30"/>
        <v>0.54166666666666674</v>
      </c>
      <c r="G80" s="82">
        <v>1</v>
      </c>
      <c r="H80" s="40">
        <v>2</v>
      </c>
      <c r="I80" s="245"/>
      <c r="J80" s="38">
        <f t="shared" si="31"/>
        <v>13</v>
      </c>
      <c r="K80" s="52">
        <f t="shared" si="32"/>
        <v>13</v>
      </c>
      <c r="L80" s="52">
        <f t="shared" si="33"/>
        <v>0</v>
      </c>
      <c r="M80" s="38">
        <f t="shared" si="34"/>
        <v>0</v>
      </c>
      <c r="N80" s="37">
        <f t="shared" si="35"/>
        <v>26</v>
      </c>
      <c r="O80" s="152">
        <f t="shared" si="36"/>
        <v>0</v>
      </c>
      <c r="P80" s="155"/>
      <c r="Q80" s="86"/>
      <c r="R80" s="187"/>
      <c r="S80" s="61">
        <f t="shared" si="37"/>
        <v>0</v>
      </c>
    </row>
    <row r="81" spans="1:19" s="138" customFormat="1" ht="15" customHeight="1">
      <c r="A81" s="44">
        <v>13</v>
      </c>
      <c r="B81" s="53" t="s">
        <v>275</v>
      </c>
      <c r="C81" s="41" t="str">
        <f>A68</f>
        <v>11/8（日）</v>
      </c>
      <c r="D81" s="78">
        <v>0.27083333333333331</v>
      </c>
      <c r="E81" s="78">
        <v>0.6875</v>
      </c>
      <c r="F81" s="105">
        <f t="shared" si="30"/>
        <v>0.41666666666666669</v>
      </c>
      <c r="G81" s="82">
        <v>2</v>
      </c>
      <c r="H81" s="40">
        <v>3</v>
      </c>
      <c r="I81" s="245"/>
      <c r="J81" s="38">
        <f t="shared" si="31"/>
        <v>10</v>
      </c>
      <c r="K81" s="52">
        <f t="shared" si="32"/>
        <v>10</v>
      </c>
      <c r="L81" s="52">
        <f t="shared" si="33"/>
        <v>0</v>
      </c>
      <c r="M81" s="38">
        <f t="shared" si="34"/>
        <v>0</v>
      </c>
      <c r="N81" s="37">
        <f t="shared" si="35"/>
        <v>30</v>
      </c>
      <c r="O81" s="152">
        <f t="shared" si="36"/>
        <v>0</v>
      </c>
      <c r="P81" s="155"/>
      <c r="Q81" s="86"/>
      <c r="R81" s="187"/>
      <c r="S81" s="61">
        <f t="shared" si="37"/>
        <v>0</v>
      </c>
    </row>
    <row r="82" spans="1:19" s="138" customFormat="1" ht="15" customHeight="1">
      <c r="A82" s="44">
        <v>14</v>
      </c>
      <c r="B82" s="53" t="s">
        <v>183</v>
      </c>
      <c r="C82" s="41" t="str">
        <f>A68</f>
        <v>11/8（日）</v>
      </c>
      <c r="D82" s="78">
        <v>0.27083333333333331</v>
      </c>
      <c r="E82" s="78">
        <v>0.6875</v>
      </c>
      <c r="F82" s="105">
        <f t="shared" si="30"/>
        <v>0.41666666666666669</v>
      </c>
      <c r="G82" s="82">
        <v>1</v>
      </c>
      <c r="H82" s="40">
        <v>1</v>
      </c>
      <c r="I82" s="245"/>
      <c r="J82" s="38">
        <f t="shared" si="31"/>
        <v>10</v>
      </c>
      <c r="K82" s="52">
        <f t="shared" si="32"/>
        <v>10</v>
      </c>
      <c r="L82" s="52">
        <f t="shared" si="33"/>
        <v>0</v>
      </c>
      <c r="M82" s="38">
        <f t="shared" si="34"/>
        <v>0</v>
      </c>
      <c r="N82" s="37">
        <f t="shared" si="35"/>
        <v>10</v>
      </c>
      <c r="O82" s="152">
        <f t="shared" si="36"/>
        <v>0</v>
      </c>
      <c r="P82" s="155"/>
      <c r="Q82" s="86"/>
      <c r="R82" s="187"/>
      <c r="S82" s="61">
        <f t="shared" si="37"/>
        <v>0</v>
      </c>
    </row>
    <row r="83" spans="1:19" s="138" customFormat="1" ht="15" customHeight="1">
      <c r="A83" s="44">
        <v>15</v>
      </c>
      <c r="B83" s="53" t="s">
        <v>182</v>
      </c>
      <c r="C83" s="41" t="str">
        <f>A68</f>
        <v>11/8（日）</v>
      </c>
      <c r="D83" s="78">
        <v>0.25</v>
      </c>
      <c r="E83" s="78">
        <v>0.70833333333333337</v>
      </c>
      <c r="F83" s="105">
        <f t="shared" si="30"/>
        <v>0.45833333333333337</v>
      </c>
      <c r="G83" s="82">
        <v>9</v>
      </c>
      <c r="H83" s="40">
        <v>11</v>
      </c>
      <c r="I83" s="245"/>
      <c r="J83" s="38">
        <f t="shared" si="31"/>
        <v>11</v>
      </c>
      <c r="K83" s="52">
        <f t="shared" si="32"/>
        <v>11</v>
      </c>
      <c r="L83" s="52">
        <f t="shared" si="33"/>
        <v>0</v>
      </c>
      <c r="M83" s="38">
        <f t="shared" si="34"/>
        <v>0</v>
      </c>
      <c r="N83" s="37">
        <f t="shared" si="35"/>
        <v>121</v>
      </c>
      <c r="O83" s="152">
        <f t="shared" si="36"/>
        <v>0</v>
      </c>
      <c r="P83" s="155"/>
      <c r="Q83" s="86"/>
      <c r="R83" s="187"/>
      <c r="S83" s="61">
        <f t="shared" si="37"/>
        <v>0</v>
      </c>
    </row>
    <row r="84" spans="1:19" s="138" customFormat="1" ht="15" customHeight="1">
      <c r="A84" s="44">
        <v>16</v>
      </c>
      <c r="B84" s="53" t="s">
        <v>181</v>
      </c>
      <c r="C84" s="41" t="str">
        <f>A68</f>
        <v>11/8（日）</v>
      </c>
      <c r="D84" s="78">
        <v>0.25</v>
      </c>
      <c r="E84" s="78">
        <v>0.70833333333333337</v>
      </c>
      <c r="F84" s="105">
        <f t="shared" si="30"/>
        <v>0.45833333333333337</v>
      </c>
      <c r="G84" s="82">
        <v>8</v>
      </c>
      <c r="H84" s="40">
        <v>8</v>
      </c>
      <c r="I84" s="245"/>
      <c r="J84" s="38">
        <f t="shared" si="31"/>
        <v>11</v>
      </c>
      <c r="K84" s="52">
        <f t="shared" si="32"/>
        <v>11</v>
      </c>
      <c r="L84" s="52">
        <f t="shared" si="33"/>
        <v>0</v>
      </c>
      <c r="M84" s="38">
        <f t="shared" si="34"/>
        <v>0</v>
      </c>
      <c r="N84" s="37">
        <f t="shared" si="35"/>
        <v>88</v>
      </c>
      <c r="O84" s="152">
        <f t="shared" si="36"/>
        <v>0</v>
      </c>
      <c r="P84" s="155"/>
      <c r="Q84" s="86"/>
      <c r="R84" s="187"/>
      <c r="S84" s="61">
        <f t="shared" si="37"/>
        <v>0</v>
      </c>
    </row>
    <row r="85" spans="1:19" s="138" customFormat="1" ht="15" customHeight="1">
      <c r="A85" s="219">
        <v>17</v>
      </c>
      <c r="B85" s="53" t="s">
        <v>180</v>
      </c>
      <c r="C85" s="41" t="str">
        <f>A68</f>
        <v>11/8（日）</v>
      </c>
      <c r="D85" s="78">
        <v>0.25</v>
      </c>
      <c r="E85" s="78">
        <v>0.70833333333333337</v>
      </c>
      <c r="F85" s="105">
        <f t="shared" si="30"/>
        <v>0.45833333333333337</v>
      </c>
      <c r="G85" s="82">
        <v>2</v>
      </c>
      <c r="H85" s="40">
        <v>2</v>
      </c>
      <c r="I85" s="245"/>
      <c r="J85" s="38">
        <f t="shared" si="31"/>
        <v>11</v>
      </c>
      <c r="K85" s="52">
        <f t="shared" si="32"/>
        <v>11</v>
      </c>
      <c r="L85" s="52">
        <f t="shared" si="33"/>
        <v>0</v>
      </c>
      <c r="M85" s="38">
        <f t="shared" si="34"/>
        <v>0</v>
      </c>
      <c r="N85" s="37">
        <f t="shared" si="35"/>
        <v>22</v>
      </c>
      <c r="O85" s="152">
        <f t="shared" si="36"/>
        <v>0</v>
      </c>
      <c r="P85" s="155"/>
      <c r="Q85" s="86"/>
      <c r="R85" s="187"/>
      <c r="S85" s="61">
        <f t="shared" si="37"/>
        <v>0</v>
      </c>
    </row>
    <row r="86" spans="1:19" s="138" customFormat="1" ht="15" customHeight="1">
      <c r="A86" s="44">
        <v>18</v>
      </c>
      <c r="B86" s="53" t="s">
        <v>179</v>
      </c>
      <c r="C86" s="41" t="str">
        <f>A68</f>
        <v>11/8（日）</v>
      </c>
      <c r="D86" s="78">
        <v>0.25</v>
      </c>
      <c r="E86" s="78">
        <v>0.70833333333333337</v>
      </c>
      <c r="F86" s="105">
        <f t="shared" si="30"/>
        <v>0.45833333333333337</v>
      </c>
      <c r="G86" s="82">
        <v>2</v>
      </c>
      <c r="H86" s="40">
        <v>2</v>
      </c>
      <c r="I86" s="245"/>
      <c r="J86" s="38">
        <f t="shared" si="31"/>
        <v>11</v>
      </c>
      <c r="K86" s="52">
        <f t="shared" si="32"/>
        <v>11</v>
      </c>
      <c r="L86" s="52">
        <f t="shared" si="33"/>
        <v>0</v>
      </c>
      <c r="M86" s="38">
        <f t="shared" si="34"/>
        <v>0</v>
      </c>
      <c r="N86" s="37">
        <f t="shared" si="35"/>
        <v>22</v>
      </c>
      <c r="O86" s="152">
        <f t="shared" si="36"/>
        <v>0</v>
      </c>
      <c r="P86" s="155"/>
      <c r="Q86" s="86"/>
      <c r="R86" s="187"/>
      <c r="S86" s="61">
        <f t="shared" si="37"/>
        <v>0</v>
      </c>
    </row>
    <row r="87" spans="1:19" s="138" customFormat="1" ht="15" customHeight="1">
      <c r="A87" s="219">
        <v>19</v>
      </c>
      <c r="B87" s="53" t="s">
        <v>178</v>
      </c>
      <c r="C87" s="41" t="str">
        <f>A68</f>
        <v>11/8（日）</v>
      </c>
      <c r="D87" s="78">
        <v>0.25</v>
      </c>
      <c r="E87" s="78">
        <v>0.70833333333333337</v>
      </c>
      <c r="F87" s="105">
        <f t="shared" si="30"/>
        <v>0.45833333333333337</v>
      </c>
      <c r="G87" s="82">
        <v>1</v>
      </c>
      <c r="H87" s="40">
        <v>1</v>
      </c>
      <c r="I87" s="245"/>
      <c r="J87" s="38">
        <f t="shared" si="31"/>
        <v>11</v>
      </c>
      <c r="K87" s="52">
        <f t="shared" si="32"/>
        <v>11</v>
      </c>
      <c r="L87" s="52">
        <f t="shared" si="33"/>
        <v>0</v>
      </c>
      <c r="M87" s="38">
        <f t="shared" si="34"/>
        <v>0</v>
      </c>
      <c r="N87" s="37">
        <f t="shared" si="35"/>
        <v>11</v>
      </c>
      <c r="O87" s="152">
        <f t="shared" si="36"/>
        <v>0</v>
      </c>
      <c r="P87" s="155"/>
      <c r="Q87" s="86"/>
      <c r="R87" s="187"/>
      <c r="S87" s="61">
        <f t="shared" si="37"/>
        <v>0</v>
      </c>
    </row>
    <row r="88" spans="1:19" s="139" customFormat="1" ht="15" customHeight="1">
      <c r="A88" s="44">
        <v>20</v>
      </c>
      <c r="B88" s="62" t="s">
        <v>255</v>
      </c>
      <c r="C88" s="41" t="str">
        <f>A68</f>
        <v>11/8（日）</v>
      </c>
      <c r="D88" s="78">
        <v>0.25</v>
      </c>
      <c r="E88" s="78">
        <v>0.70833333333333337</v>
      </c>
      <c r="F88" s="105">
        <f t="shared" si="30"/>
        <v>0.45833333333333337</v>
      </c>
      <c r="G88" s="82">
        <v>1</v>
      </c>
      <c r="H88" s="40">
        <v>1</v>
      </c>
      <c r="I88" s="245"/>
      <c r="J88" s="38">
        <f t="shared" si="31"/>
        <v>11</v>
      </c>
      <c r="K88" s="52">
        <f t="shared" si="32"/>
        <v>11</v>
      </c>
      <c r="L88" s="52">
        <f t="shared" si="33"/>
        <v>0</v>
      </c>
      <c r="M88" s="38">
        <f t="shared" si="34"/>
        <v>0</v>
      </c>
      <c r="N88" s="37">
        <f t="shared" si="35"/>
        <v>11</v>
      </c>
      <c r="O88" s="152">
        <f t="shared" si="36"/>
        <v>0</v>
      </c>
      <c r="P88" s="155"/>
      <c r="Q88" s="86"/>
      <c r="R88" s="187"/>
      <c r="S88" s="61">
        <f t="shared" si="37"/>
        <v>0</v>
      </c>
    </row>
    <row r="89" spans="1:19" s="138" customFormat="1" ht="15" customHeight="1">
      <c r="A89" s="44">
        <v>21</v>
      </c>
      <c r="B89" s="62" t="s">
        <v>233</v>
      </c>
      <c r="C89" s="41" t="str">
        <f>A68</f>
        <v>11/8（日）</v>
      </c>
      <c r="D89" s="78">
        <v>0.25</v>
      </c>
      <c r="E89" s="78">
        <v>0.70833333333333337</v>
      </c>
      <c r="F89" s="105">
        <f t="shared" si="30"/>
        <v>0.45833333333333337</v>
      </c>
      <c r="G89" s="82">
        <v>1</v>
      </c>
      <c r="H89" s="40">
        <v>1</v>
      </c>
      <c r="I89" s="245"/>
      <c r="J89" s="38">
        <f t="shared" si="31"/>
        <v>11</v>
      </c>
      <c r="K89" s="52">
        <f t="shared" si="32"/>
        <v>11</v>
      </c>
      <c r="L89" s="52">
        <f t="shared" si="33"/>
        <v>0</v>
      </c>
      <c r="M89" s="38">
        <f t="shared" si="34"/>
        <v>0</v>
      </c>
      <c r="N89" s="37">
        <f t="shared" si="35"/>
        <v>11</v>
      </c>
      <c r="O89" s="152">
        <f t="shared" si="36"/>
        <v>0</v>
      </c>
      <c r="P89" s="155"/>
      <c r="Q89" s="86"/>
      <c r="R89" s="187"/>
      <c r="S89" s="61">
        <f t="shared" si="37"/>
        <v>0</v>
      </c>
    </row>
    <row r="90" spans="1:19" s="138" customFormat="1" ht="15" customHeight="1">
      <c r="A90" s="44">
        <v>22</v>
      </c>
      <c r="B90" s="62" t="s">
        <v>257</v>
      </c>
      <c r="C90" s="43" t="str">
        <f>A68</f>
        <v>11/8（日）</v>
      </c>
      <c r="D90" s="78">
        <v>0.25</v>
      </c>
      <c r="E90" s="78">
        <v>0.70833333333333337</v>
      </c>
      <c r="F90" s="105">
        <f t="shared" si="30"/>
        <v>0.45833333333333337</v>
      </c>
      <c r="G90" s="82">
        <v>1</v>
      </c>
      <c r="H90" s="40">
        <v>1</v>
      </c>
      <c r="I90" s="245"/>
      <c r="J90" s="52">
        <f t="shared" si="31"/>
        <v>11</v>
      </c>
      <c r="K90" s="52">
        <f t="shared" si="32"/>
        <v>11</v>
      </c>
      <c r="L90" s="52">
        <f t="shared" si="33"/>
        <v>0</v>
      </c>
      <c r="M90" s="38">
        <f t="shared" si="34"/>
        <v>0</v>
      </c>
      <c r="N90" s="37">
        <f t="shared" si="35"/>
        <v>11</v>
      </c>
      <c r="O90" s="152">
        <f t="shared" si="36"/>
        <v>0</v>
      </c>
      <c r="P90" s="155"/>
      <c r="Q90" s="86"/>
      <c r="R90" s="187"/>
      <c r="S90" s="61">
        <f t="shared" si="37"/>
        <v>0</v>
      </c>
    </row>
    <row r="91" spans="1:19" s="138" customFormat="1" ht="15" customHeight="1">
      <c r="A91" s="44">
        <v>23</v>
      </c>
      <c r="B91" s="53" t="s">
        <v>177</v>
      </c>
      <c r="C91" s="41" t="str">
        <f>A68</f>
        <v>11/8（日）</v>
      </c>
      <c r="D91" s="78">
        <v>0.25</v>
      </c>
      <c r="E91" s="78">
        <v>0.70833333333333337</v>
      </c>
      <c r="F91" s="105">
        <f t="shared" si="30"/>
        <v>0.45833333333333337</v>
      </c>
      <c r="G91" s="82">
        <v>1</v>
      </c>
      <c r="H91" s="40">
        <v>1</v>
      </c>
      <c r="I91" s="245"/>
      <c r="J91" s="38">
        <f t="shared" si="31"/>
        <v>11</v>
      </c>
      <c r="K91" s="52">
        <f t="shared" si="32"/>
        <v>11</v>
      </c>
      <c r="L91" s="52">
        <f t="shared" si="33"/>
        <v>0</v>
      </c>
      <c r="M91" s="38">
        <f t="shared" si="34"/>
        <v>0</v>
      </c>
      <c r="N91" s="37">
        <f t="shared" si="35"/>
        <v>11</v>
      </c>
      <c r="O91" s="152">
        <f t="shared" si="36"/>
        <v>0</v>
      </c>
      <c r="P91" s="155"/>
      <c r="Q91" s="86"/>
      <c r="R91" s="187"/>
      <c r="S91" s="61">
        <f t="shared" si="37"/>
        <v>0</v>
      </c>
    </row>
    <row r="92" spans="1:19" s="138" customFormat="1" ht="15" customHeight="1">
      <c r="A92" s="44">
        <v>24</v>
      </c>
      <c r="B92" s="53" t="s">
        <v>176</v>
      </c>
      <c r="C92" s="41" t="str">
        <f>A68</f>
        <v>11/8（日）</v>
      </c>
      <c r="D92" s="78">
        <v>0.25</v>
      </c>
      <c r="E92" s="78">
        <v>0.70833333333333337</v>
      </c>
      <c r="F92" s="105">
        <f t="shared" si="30"/>
        <v>0.45833333333333337</v>
      </c>
      <c r="G92" s="82">
        <v>3</v>
      </c>
      <c r="H92" s="40">
        <v>3</v>
      </c>
      <c r="I92" s="245"/>
      <c r="J92" s="38">
        <f t="shared" si="31"/>
        <v>11</v>
      </c>
      <c r="K92" s="52">
        <f t="shared" si="32"/>
        <v>11</v>
      </c>
      <c r="L92" s="52">
        <f t="shared" si="33"/>
        <v>0</v>
      </c>
      <c r="M92" s="38">
        <f t="shared" si="34"/>
        <v>0</v>
      </c>
      <c r="N92" s="37">
        <f t="shared" si="35"/>
        <v>33</v>
      </c>
      <c r="O92" s="152">
        <f t="shared" si="36"/>
        <v>0</v>
      </c>
      <c r="P92" s="155"/>
      <c r="Q92" s="86"/>
      <c r="R92" s="187"/>
      <c r="S92" s="61">
        <f t="shared" si="37"/>
        <v>0</v>
      </c>
    </row>
    <row r="93" spans="1:19" s="138" customFormat="1" ht="15" customHeight="1">
      <c r="A93" s="44">
        <v>25</v>
      </c>
      <c r="B93" s="54" t="s">
        <v>175</v>
      </c>
      <c r="C93" s="43" t="str">
        <f>A68</f>
        <v>11/8（日）</v>
      </c>
      <c r="D93" s="78">
        <v>0.25</v>
      </c>
      <c r="E93" s="78">
        <v>0.70833333333333337</v>
      </c>
      <c r="F93" s="105">
        <f t="shared" si="30"/>
        <v>0.45833333333333337</v>
      </c>
      <c r="G93" s="82">
        <v>11</v>
      </c>
      <c r="H93" s="40">
        <v>11</v>
      </c>
      <c r="I93" s="245"/>
      <c r="J93" s="38">
        <f t="shared" si="31"/>
        <v>11</v>
      </c>
      <c r="K93" s="52">
        <f t="shared" si="32"/>
        <v>11</v>
      </c>
      <c r="L93" s="52">
        <f t="shared" si="33"/>
        <v>0</v>
      </c>
      <c r="M93" s="38">
        <f t="shared" si="34"/>
        <v>0</v>
      </c>
      <c r="N93" s="37">
        <f t="shared" si="35"/>
        <v>121</v>
      </c>
      <c r="O93" s="152">
        <f t="shared" si="36"/>
        <v>0</v>
      </c>
      <c r="P93" s="155"/>
      <c r="Q93" s="86"/>
      <c r="R93" s="187"/>
      <c r="S93" s="61">
        <f t="shared" si="37"/>
        <v>0</v>
      </c>
    </row>
    <row r="94" spans="1:19" s="138" customFormat="1" ht="15" customHeight="1">
      <c r="A94" s="44">
        <v>26</v>
      </c>
      <c r="B94" s="54" t="s">
        <v>304</v>
      </c>
      <c r="C94" s="43" t="str">
        <f>A68</f>
        <v>11/8（日）</v>
      </c>
      <c r="D94" s="78">
        <v>0.22916666666666666</v>
      </c>
      <c r="E94" s="78">
        <v>0.70833333333333337</v>
      </c>
      <c r="F94" s="105">
        <f t="shared" si="30"/>
        <v>0.47916666666666674</v>
      </c>
      <c r="G94" s="82">
        <v>1</v>
      </c>
      <c r="H94" s="40">
        <v>2</v>
      </c>
      <c r="I94" s="245"/>
      <c r="J94" s="52">
        <f t="shared" si="31"/>
        <v>11.5</v>
      </c>
      <c r="K94" s="52">
        <f t="shared" si="32"/>
        <v>11.5</v>
      </c>
      <c r="L94" s="52">
        <f t="shared" si="33"/>
        <v>0</v>
      </c>
      <c r="M94" s="38">
        <f t="shared" si="34"/>
        <v>0</v>
      </c>
      <c r="N94" s="37">
        <f t="shared" si="35"/>
        <v>23</v>
      </c>
      <c r="O94" s="152">
        <f t="shared" si="36"/>
        <v>0</v>
      </c>
      <c r="P94" s="155"/>
      <c r="Q94" s="86"/>
      <c r="R94" s="187"/>
      <c r="S94" s="61">
        <f t="shared" si="37"/>
        <v>0</v>
      </c>
    </row>
    <row r="95" spans="1:19" s="138" customFormat="1" ht="15" customHeight="1" thickBot="1">
      <c r="A95" s="164"/>
      <c r="B95" s="174" t="s">
        <v>173</v>
      </c>
      <c r="C95" s="184">
        <f>COUNTA(C69:C94)</f>
        <v>26</v>
      </c>
      <c r="D95" s="166"/>
      <c r="E95" s="166"/>
      <c r="F95" s="166"/>
      <c r="G95" s="167">
        <f>SUM(G69:G94)</f>
        <v>66</v>
      </c>
      <c r="H95" s="168">
        <f>SUM(H69:H94)</f>
        <v>75</v>
      </c>
      <c r="I95" s="256">
        <f>SUM(I69:I94)</f>
        <v>0</v>
      </c>
      <c r="J95" s="169"/>
      <c r="K95" s="169"/>
      <c r="L95" s="169"/>
      <c r="M95" s="169"/>
      <c r="N95" s="169">
        <f>SUM(N68:N94)</f>
        <v>836.5</v>
      </c>
      <c r="O95" s="170">
        <f>SUM(O68:O94)</f>
        <v>35</v>
      </c>
      <c r="P95" s="171"/>
      <c r="Q95" s="172"/>
      <c r="R95" s="193" t="s">
        <v>173</v>
      </c>
      <c r="S95" s="173">
        <f>SUM(S68:S94)</f>
        <v>0</v>
      </c>
    </row>
    <row r="96" spans="1:19" s="138" customFormat="1" ht="15" customHeight="1">
      <c r="A96" s="74" t="s">
        <v>172</v>
      </c>
      <c r="B96" s="60"/>
      <c r="C96" s="56"/>
      <c r="D96" s="77"/>
      <c r="E96" s="77"/>
      <c r="F96" s="104"/>
      <c r="G96" s="83"/>
      <c r="H96" s="59"/>
      <c r="I96" s="257"/>
      <c r="J96" s="56"/>
      <c r="K96" s="56"/>
      <c r="L96" s="56"/>
      <c r="M96" s="56"/>
      <c r="N96" s="58"/>
      <c r="O96" s="151"/>
      <c r="P96" s="156"/>
      <c r="Q96" s="87"/>
      <c r="R96" s="188"/>
      <c r="S96" s="55"/>
    </row>
    <row r="97" spans="1:19" s="138" customFormat="1" ht="15" customHeight="1">
      <c r="A97" s="44">
        <v>1</v>
      </c>
      <c r="B97" s="54" t="s">
        <v>171</v>
      </c>
      <c r="C97" s="43" t="str">
        <f>A68</f>
        <v>11/8（日）</v>
      </c>
      <c r="D97" s="78">
        <v>0.25</v>
      </c>
      <c r="E97" s="78">
        <v>0.66666666666666663</v>
      </c>
      <c r="F97" s="105">
        <f t="shared" ref="F97:F160" si="38">E97-D97</f>
        <v>0.41666666666666663</v>
      </c>
      <c r="G97" s="82">
        <v>11</v>
      </c>
      <c r="H97" s="40">
        <v>13</v>
      </c>
      <c r="I97" s="245"/>
      <c r="J97" s="52">
        <f t="shared" ref="J97:J118" si="39">SUM($K97:$L97)</f>
        <v>10</v>
      </c>
      <c r="K97" s="52">
        <f t="shared" ref="K97:K103" si="40">TEXT(MAX(0,MIN($E97,"22:00")-MAX($D97,"5:00")),"h:mm")*24+TEXT(MAX(0,MIN($E97,"46:00")-MAX($D97,"29:00")),"h:mm")*24</f>
        <v>10</v>
      </c>
      <c r="L97" s="52">
        <f t="shared" ref="L97:L160" si="41">TEXT(MAX(0,MIN($E97,"5:00")-MAX($D97,"00:00")),"h:mm")*24+TEXT(MAX(0,MIN($E97,"29:00")-MAX($D97,"22:00")),"h:mm")*24</f>
        <v>0</v>
      </c>
      <c r="M97" s="38">
        <f t="shared" ref="M97:M160" si="42">IF((K97+L97-TEXT((F97),"h:mm")*24)&lt;0,0,(K97+L97-TEXT((F97),"h:mm")*24))</f>
        <v>0</v>
      </c>
      <c r="N97" s="37">
        <f t="shared" ref="N97:N160" si="43">K97*H97</f>
        <v>130</v>
      </c>
      <c r="O97" s="152">
        <f t="shared" ref="O97:O160" si="44">L97*H97</f>
        <v>0</v>
      </c>
      <c r="P97" s="155"/>
      <c r="Q97" s="86"/>
      <c r="R97" s="187"/>
      <c r="S97" s="61">
        <f t="shared" ref="S97:S160" si="45">ROUNDDOWN(P97*N97+Q97*O97,0)+ROUNDDOWN(R97*I97*K97,0)</f>
        <v>0</v>
      </c>
    </row>
    <row r="98" spans="1:19" s="138" customFormat="1" ht="15" customHeight="1">
      <c r="A98" s="44">
        <v>2</v>
      </c>
      <c r="B98" s="54" t="s">
        <v>170</v>
      </c>
      <c r="C98" s="43" t="str">
        <f>A68</f>
        <v>11/8（日）</v>
      </c>
      <c r="D98" s="78">
        <v>0.27083333333333331</v>
      </c>
      <c r="E98" s="78">
        <v>0.66666666666666663</v>
      </c>
      <c r="F98" s="105">
        <f t="shared" si="38"/>
        <v>0.39583333333333331</v>
      </c>
      <c r="G98" s="82">
        <v>6</v>
      </c>
      <c r="H98" s="40">
        <v>7</v>
      </c>
      <c r="I98" s="245"/>
      <c r="J98" s="52">
        <f t="shared" si="39"/>
        <v>9.5</v>
      </c>
      <c r="K98" s="52">
        <f t="shared" si="40"/>
        <v>9.5</v>
      </c>
      <c r="L98" s="52">
        <f t="shared" si="41"/>
        <v>0</v>
      </c>
      <c r="M98" s="38">
        <f t="shared" si="42"/>
        <v>0</v>
      </c>
      <c r="N98" s="37">
        <f t="shared" si="43"/>
        <v>66.5</v>
      </c>
      <c r="O98" s="152">
        <f t="shared" si="44"/>
        <v>0</v>
      </c>
      <c r="P98" s="155"/>
      <c r="Q98" s="86"/>
      <c r="R98" s="187"/>
      <c r="S98" s="61">
        <f t="shared" si="45"/>
        <v>0</v>
      </c>
    </row>
    <row r="99" spans="1:19" s="138" customFormat="1" ht="15" customHeight="1">
      <c r="A99" s="44">
        <v>3</v>
      </c>
      <c r="B99" s="53" t="s">
        <v>169</v>
      </c>
      <c r="C99" s="41" t="str">
        <f>A68</f>
        <v>11/8（日）</v>
      </c>
      <c r="D99" s="78">
        <v>0.27083333333333331</v>
      </c>
      <c r="E99" s="78">
        <v>0.66666666666666663</v>
      </c>
      <c r="F99" s="105">
        <f t="shared" si="38"/>
        <v>0.39583333333333331</v>
      </c>
      <c r="G99" s="82">
        <v>9</v>
      </c>
      <c r="H99" s="40">
        <v>10</v>
      </c>
      <c r="I99" s="245"/>
      <c r="J99" s="38">
        <f t="shared" si="39"/>
        <v>9.5</v>
      </c>
      <c r="K99" s="52">
        <f t="shared" si="40"/>
        <v>9.5</v>
      </c>
      <c r="L99" s="52">
        <f t="shared" si="41"/>
        <v>0</v>
      </c>
      <c r="M99" s="38">
        <f t="shared" si="42"/>
        <v>0</v>
      </c>
      <c r="N99" s="37">
        <f t="shared" si="43"/>
        <v>95</v>
      </c>
      <c r="O99" s="152">
        <f t="shared" si="44"/>
        <v>0</v>
      </c>
      <c r="P99" s="155"/>
      <c r="Q99" s="86"/>
      <c r="R99" s="187"/>
      <c r="S99" s="61">
        <f t="shared" si="45"/>
        <v>0</v>
      </c>
    </row>
    <row r="100" spans="1:19" s="138" customFormat="1" ht="15" customHeight="1">
      <c r="A100" s="44">
        <v>4</v>
      </c>
      <c r="B100" s="53" t="s">
        <v>168</v>
      </c>
      <c r="C100" s="41" t="str">
        <f>A68</f>
        <v>11/8（日）</v>
      </c>
      <c r="D100" s="78">
        <v>0.27083333333333331</v>
      </c>
      <c r="E100" s="78">
        <v>0.66666666666666663</v>
      </c>
      <c r="F100" s="105">
        <f t="shared" si="38"/>
        <v>0.39583333333333331</v>
      </c>
      <c r="G100" s="82">
        <v>8</v>
      </c>
      <c r="H100" s="40">
        <v>10</v>
      </c>
      <c r="I100" s="245"/>
      <c r="J100" s="38">
        <f t="shared" si="39"/>
        <v>9.5</v>
      </c>
      <c r="K100" s="52">
        <f t="shared" si="40"/>
        <v>9.5</v>
      </c>
      <c r="L100" s="52">
        <f t="shared" si="41"/>
        <v>0</v>
      </c>
      <c r="M100" s="38">
        <f t="shared" si="42"/>
        <v>0</v>
      </c>
      <c r="N100" s="37">
        <f t="shared" si="43"/>
        <v>95</v>
      </c>
      <c r="O100" s="152">
        <f t="shared" si="44"/>
        <v>0</v>
      </c>
      <c r="P100" s="155"/>
      <c r="Q100" s="86"/>
      <c r="R100" s="187"/>
      <c r="S100" s="61">
        <f t="shared" si="45"/>
        <v>0</v>
      </c>
    </row>
    <row r="101" spans="1:19" s="138" customFormat="1" ht="15" customHeight="1">
      <c r="A101" s="44">
        <v>5</v>
      </c>
      <c r="B101" s="53" t="s">
        <v>167</v>
      </c>
      <c r="C101" s="41" t="str">
        <f>A68</f>
        <v>11/8（日）</v>
      </c>
      <c r="D101" s="78">
        <v>0.29166666666666669</v>
      </c>
      <c r="E101" s="78">
        <v>0.66666666666666663</v>
      </c>
      <c r="F101" s="105">
        <f t="shared" si="38"/>
        <v>0.37499999999999994</v>
      </c>
      <c r="G101" s="82">
        <v>6</v>
      </c>
      <c r="H101" s="40">
        <v>7</v>
      </c>
      <c r="I101" s="245"/>
      <c r="J101" s="38">
        <f t="shared" si="39"/>
        <v>9</v>
      </c>
      <c r="K101" s="52">
        <f t="shared" si="40"/>
        <v>9</v>
      </c>
      <c r="L101" s="52">
        <f t="shared" si="41"/>
        <v>0</v>
      </c>
      <c r="M101" s="38">
        <f t="shared" si="42"/>
        <v>0</v>
      </c>
      <c r="N101" s="37">
        <f t="shared" si="43"/>
        <v>63</v>
      </c>
      <c r="O101" s="152">
        <f t="shared" si="44"/>
        <v>0</v>
      </c>
      <c r="P101" s="155"/>
      <c r="Q101" s="86"/>
      <c r="R101" s="187"/>
      <c r="S101" s="61">
        <f t="shared" si="45"/>
        <v>0</v>
      </c>
    </row>
    <row r="102" spans="1:19" s="138" customFormat="1" ht="15" customHeight="1">
      <c r="A102" s="44">
        <v>6</v>
      </c>
      <c r="B102" s="53" t="s">
        <v>166</v>
      </c>
      <c r="C102" s="41" t="str">
        <f>A68</f>
        <v>11/8（日）</v>
      </c>
      <c r="D102" s="78">
        <v>0.29166666666666669</v>
      </c>
      <c r="E102" s="78">
        <v>0.66666666666666663</v>
      </c>
      <c r="F102" s="105">
        <f t="shared" si="38"/>
        <v>0.37499999999999994</v>
      </c>
      <c r="G102" s="82">
        <v>8</v>
      </c>
      <c r="H102" s="40">
        <v>9</v>
      </c>
      <c r="I102" s="245"/>
      <c r="J102" s="38">
        <f t="shared" si="39"/>
        <v>9</v>
      </c>
      <c r="K102" s="52">
        <f t="shared" si="40"/>
        <v>9</v>
      </c>
      <c r="L102" s="52">
        <f t="shared" si="41"/>
        <v>0</v>
      </c>
      <c r="M102" s="38">
        <f t="shared" si="42"/>
        <v>0</v>
      </c>
      <c r="N102" s="37">
        <f t="shared" si="43"/>
        <v>81</v>
      </c>
      <c r="O102" s="152">
        <f t="shared" si="44"/>
        <v>0</v>
      </c>
      <c r="P102" s="155"/>
      <c r="Q102" s="86"/>
      <c r="R102" s="187"/>
      <c r="S102" s="61">
        <f t="shared" si="45"/>
        <v>0</v>
      </c>
    </row>
    <row r="103" spans="1:19" s="138" customFormat="1" ht="15" customHeight="1">
      <c r="A103" s="44">
        <v>7</v>
      </c>
      <c r="B103" s="54" t="s">
        <v>165</v>
      </c>
      <c r="C103" s="43" t="str">
        <f>A68</f>
        <v>11/8（日）</v>
      </c>
      <c r="D103" s="78">
        <v>0.29166666666666669</v>
      </c>
      <c r="E103" s="78">
        <v>0.66666666666666663</v>
      </c>
      <c r="F103" s="105">
        <f t="shared" si="38"/>
        <v>0.37499999999999994</v>
      </c>
      <c r="G103" s="82">
        <v>26</v>
      </c>
      <c r="H103" s="40">
        <v>30</v>
      </c>
      <c r="I103" s="245"/>
      <c r="J103" s="52">
        <f t="shared" si="39"/>
        <v>9</v>
      </c>
      <c r="K103" s="52">
        <f t="shared" si="40"/>
        <v>9</v>
      </c>
      <c r="L103" s="52">
        <f t="shared" si="41"/>
        <v>0</v>
      </c>
      <c r="M103" s="38">
        <f t="shared" si="42"/>
        <v>0</v>
      </c>
      <c r="N103" s="37">
        <f t="shared" si="43"/>
        <v>270</v>
      </c>
      <c r="O103" s="152">
        <f t="shared" si="44"/>
        <v>0</v>
      </c>
      <c r="P103" s="155"/>
      <c r="Q103" s="86"/>
      <c r="R103" s="187"/>
      <c r="S103" s="61">
        <f t="shared" si="45"/>
        <v>0</v>
      </c>
    </row>
    <row r="104" spans="1:19" s="138" customFormat="1" ht="15" customHeight="1">
      <c r="A104" s="44">
        <v>8</v>
      </c>
      <c r="B104" s="53" t="s">
        <v>164</v>
      </c>
      <c r="C104" s="41" t="str">
        <f>A68</f>
        <v>11/8（日）</v>
      </c>
      <c r="D104" s="78">
        <v>0.29166666666666669</v>
      </c>
      <c r="E104" s="78">
        <v>0.66666666666666663</v>
      </c>
      <c r="F104" s="105">
        <f t="shared" si="38"/>
        <v>0.37499999999999994</v>
      </c>
      <c r="G104" s="82">
        <v>9</v>
      </c>
      <c r="H104" s="40">
        <v>12</v>
      </c>
      <c r="I104" s="245"/>
      <c r="J104" s="38">
        <f t="shared" si="39"/>
        <v>9</v>
      </c>
      <c r="K104" s="52">
        <f>TEXT(MAX(0,MIN($E104,"22:00")-MAX($D104,"5:00")),"h:mm")*24+TEXT(MAX(0,MIN($E104,"46:00")-MAX($D104,"29:00")),"h:mm")*24</f>
        <v>9</v>
      </c>
      <c r="L104" s="52">
        <f t="shared" si="41"/>
        <v>0</v>
      </c>
      <c r="M104" s="38">
        <f t="shared" si="42"/>
        <v>0</v>
      </c>
      <c r="N104" s="37">
        <f t="shared" si="43"/>
        <v>108</v>
      </c>
      <c r="O104" s="152">
        <f t="shared" si="44"/>
        <v>0</v>
      </c>
      <c r="P104" s="155"/>
      <c r="Q104" s="86"/>
      <c r="R104" s="187"/>
      <c r="S104" s="61">
        <f t="shared" si="45"/>
        <v>0</v>
      </c>
    </row>
    <row r="105" spans="1:19" s="138" customFormat="1" ht="15" customHeight="1">
      <c r="A105" s="44">
        <v>9</v>
      </c>
      <c r="B105" s="54" t="s">
        <v>163</v>
      </c>
      <c r="C105" s="43" t="str">
        <f>A68</f>
        <v>11/8（日）</v>
      </c>
      <c r="D105" s="78">
        <v>0.29166666666666669</v>
      </c>
      <c r="E105" s="78">
        <v>0.4375</v>
      </c>
      <c r="F105" s="105">
        <f t="shared" si="38"/>
        <v>0.14583333333333331</v>
      </c>
      <c r="G105" s="82">
        <v>11</v>
      </c>
      <c r="H105" s="40">
        <v>13</v>
      </c>
      <c r="I105" s="245"/>
      <c r="J105" s="38">
        <f t="shared" si="39"/>
        <v>8</v>
      </c>
      <c r="K105" s="52">
        <v>8</v>
      </c>
      <c r="L105" s="52">
        <f t="shared" si="41"/>
        <v>0</v>
      </c>
      <c r="M105" s="38">
        <f t="shared" si="42"/>
        <v>4.5</v>
      </c>
      <c r="N105" s="37">
        <f t="shared" si="43"/>
        <v>104</v>
      </c>
      <c r="O105" s="152">
        <f t="shared" si="44"/>
        <v>0</v>
      </c>
      <c r="P105" s="155"/>
      <c r="Q105" s="86"/>
      <c r="R105" s="187"/>
      <c r="S105" s="61">
        <f t="shared" si="45"/>
        <v>0</v>
      </c>
    </row>
    <row r="106" spans="1:19" s="138" customFormat="1" ht="15" customHeight="1">
      <c r="A106" s="219">
        <v>10</v>
      </c>
      <c r="B106" s="54" t="s">
        <v>162</v>
      </c>
      <c r="C106" s="43" t="str">
        <f>A68</f>
        <v>11/8（日）</v>
      </c>
      <c r="D106" s="78">
        <v>0.3125</v>
      </c>
      <c r="E106" s="78">
        <v>0.64583333333333337</v>
      </c>
      <c r="F106" s="105">
        <f t="shared" si="38"/>
        <v>0.33333333333333337</v>
      </c>
      <c r="G106" s="82">
        <v>2</v>
      </c>
      <c r="H106" s="40">
        <v>3</v>
      </c>
      <c r="I106" s="245"/>
      <c r="J106" s="38">
        <f t="shared" si="39"/>
        <v>8</v>
      </c>
      <c r="K106" s="52">
        <f>TEXT(MAX(0,MIN($E106,"22:00")-MAX($D106,"5:00")),"h:mm")*24+TEXT(MAX(0,MIN($E106,"46:00")-MAX($D106,"29:00")),"h:mm")*24</f>
        <v>8</v>
      </c>
      <c r="L106" s="52">
        <f t="shared" si="41"/>
        <v>0</v>
      </c>
      <c r="M106" s="38">
        <f t="shared" si="42"/>
        <v>0</v>
      </c>
      <c r="N106" s="37">
        <f t="shared" si="43"/>
        <v>24</v>
      </c>
      <c r="O106" s="152">
        <f t="shared" si="44"/>
        <v>0</v>
      </c>
      <c r="P106" s="155"/>
      <c r="Q106" s="86"/>
      <c r="R106" s="187"/>
      <c r="S106" s="61">
        <f t="shared" si="45"/>
        <v>0</v>
      </c>
    </row>
    <row r="107" spans="1:19" s="138" customFormat="1" ht="15" customHeight="1">
      <c r="A107" s="44">
        <v>11</v>
      </c>
      <c r="B107" s="54" t="s">
        <v>161</v>
      </c>
      <c r="C107" s="43" t="str">
        <f>A68</f>
        <v>11/8（日）</v>
      </c>
      <c r="D107" s="78">
        <v>0.29166666666666669</v>
      </c>
      <c r="E107" s="78">
        <v>0.4375</v>
      </c>
      <c r="F107" s="105">
        <f t="shared" si="38"/>
        <v>0.14583333333333331</v>
      </c>
      <c r="G107" s="82">
        <v>12</v>
      </c>
      <c r="H107" s="40">
        <v>16</v>
      </c>
      <c r="I107" s="245"/>
      <c r="J107" s="52">
        <f t="shared" si="39"/>
        <v>8</v>
      </c>
      <c r="K107" s="52">
        <v>8</v>
      </c>
      <c r="L107" s="52">
        <f t="shared" si="41"/>
        <v>0</v>
      </c>
      <c r="M107" s="38">
        <f t="shared" si="42"/>
        <v>4.5</v>
      </c>
      <c r="N107" s="37">
        <f t="shared" si="43"/>
        <v>128</v>
      </c>
      <c r="O107" s="152">
        <f t="shared" si="44"/>
        <v>0</v>
      </c>
      <c r="P107" s="155"/>
      <c r="Q107" s="86"/>
      <c r="R107" s="187"/>
      <c r="S107" s="61">
        <f t="shared" si="45"/>
        <v>0</v>
      </c>
    </row>
    <row r="108" spans="1:19" s="138" customFormat="1" ht="15" customHeight="1">
      <c r="A108" s="219">
        <v>12</v>
      </c>
      <c r="B108" s="54" t="s">
        <v>160</v>
      </c>
      <c r="C108" s="43" t="str">
        <f>A68</f>
        <v>11/8（日）</v>
      </c>
      <c r="D108" s="78">
        <v>0.29166666666666669</v>
      </c>
      <c r="E108" s="78">
        <v>0.64583333333333337</v>
      </c>
      <c r="F108" s="105">
        <f t="shared" si="38"/>
        <v>0.35416666666666669</v>
      </c>
      <c r="G108" s="82">
        <v>1</v>
      </c>
      <c r="H108" s="40">
        <v>1</v>
      </c>
      <c r="I108" s="245"/>
      <c r="J108" s="52">
        <f t="shared" si="39"/>
        <v>8.5</v>
      </c>
      <c r="K108" s="52">
        <f>TEXT(MAX(0,MIN($E108,"22:00")-MAX($D108,"5:00")),"h:mm")*24+TEXT(MAX(0,MIN($E108,"46:00")-MAX($D108,"29:00")),"h:mm")*24</f>
        <v>8.5</v>
      </c>
      <c r="L108" s="52">
        <f t="shared" si="41"/>
        <v>0</v>
      </c>
      <c r="M108" s="38">
        <f t="shared" si="42"/>
        <v>0</v>
      </c>
      <c r="N108" s="37">
        <f t="shared" si="43"/>
        <v>8.5</v>
      </c>
      <c r="O108" s="152">
        <f t="shared" si="44"/>
        <v>0</v>
      </c>
      <c r="P108" s="155"/>
      <c r="Q108" s="86"/>
      <c r="R108" s="187"/>
      <c r="S108" s="61">
        <f t="shared" si="45"/>
        <v>0</v>
      </c>
    </row>
    <row r="109" spans="1:19" s="138" customFormat="1" ht="15" customHeight="1">
      <c r="A109" s="44">
        <v>13</v>
      </c>
      <c r="B109" s="54" t="s">
        <v>159</v>
      </c>
      <c r="C109" s="43" t="str">
        <f>A68</f>
        <v>11/8（日）</v>
      </c>
      <c r="D109" s="78">
        <v>0.29166666666666669</v>
      </c>
      <c r="E109" s="78">
        <v>0.4375</v>
      </c>
      <c r="F109" s="105">
        <f t="shared" si="38"/>
        <v>0.14583333333333331</v>
      </c>
      <c r="G109" s="82">
        <v>14</v>
      </c>
      <c r="H109" s="40">
        <v>16</v>
      </c>
      <c r="I109" s="245"/>
      <c r="J109" s="52">
        <f t="shared" si="39"/>
        <v>8</v>
      </c>
      <c r="K109" s="52">
        <v>8</v>
      </c>
      <c r="L109" s="52">
        <f t="shared" si="41"/>
        <v>0</v>
      </c>
      <c r="M109" s="38">
        <f t="shared" si="42"/>
        <v>4.5</v>
      </c>
      <c r="N109" s="37">
        <f t="shared" si="43"/>
        <v>128</v>
      </c>
      <c r="O109" s="152">
        <f t="shared" si="44"/>
        <v>0</v>
      </c>
      <c r="P109" s="155"/>
      <c r="Q109" s="86"/>
      <c r="R109" s="187"/>
      <c r="S109" s="61">
        <f t="shared" si="45"/>
        <v>0</v>
      </c>
    </row>
    <row r="110" spans="1:19" s="138" customFormat="1" ht="15" customHeight="1">
      <c r="A110" s="44">
        <v>14</v>
      </c>
      <c r="B110" s="54" t="s">
        <v>158</v>
      </c>
      <c r="C110" s="43" t="str">
        <f>A68</f>
        <v>11/8（日）</v>
      </c>
      <c r="D110" s="78">
        <v>0.29166666666666669</v>
      </c>
      <c r="E110" s="78">
        <v>0.4375</v>
      </c>
      <c r="F110" s="105">
        <f t="shared" si="38"/>
        <v>0.14583333333333331</v>
      </c>
      <c r="G110" s="82">
        <v>9</v>
      </c>
      <c r="H110" s="40">
        <v>10</v>
      </c>
      <c r="I110" s="245"/>
      <c r="J110" s="52">
        <f t="shared" si="39"/>
        <v>8</v>
      </c>
      <c r="K110" s="52">
        <v>8</v>
      </c>
      <c r="L110" s="52">
        <f t="shared" si="41"/>
        <v>0</v>
      </c>
      <c r="M110" s="38">
        <f t="shared" si="42"/>
        <v>4.5</v>
      </c>
      <c r="N110" s="37">
        <f t="shared" si="43"/>
        <v>80</v>
      </c>
      <c r="O110" s="152">
        <f t="shared" si="44"/>
        <v>0</v>
      </c>
      <c r="P110" s="155"/>
      <c r="Q110" s="86"/>
      <c r="R110" s="187"/>
      <c r="S110" s="61">
        <f t="shared" si="45"/>
        <v>0</v>
      </c>
    </row>
    <row r="111" spans="1:19" s="138" customFormat="1" ht="15" customHeight="1">
      <c r="A111" s="44">
        <v>15</v>
      </c>
      <c r="B111" s="54" t="s">
        <v>305</v>
      </c>
      <c r="C111" s="43" t="str">
        <f>A68</f>
        <v>11/8（日）</v>
      </c>
      <c r="D111" s="78">
        <v>0.29166666666666669</v>
      </c>
      <c r="E111" s="78">
        <v>0.625</v>
      </c>
      <c r="F111" s="105">
        <f t="shared" si="38"/>
        <v>0.33333333333333331</v>
      </c>
      <c r="G111" s="82">
        <v>12</v>
      </c>
      <c r="H111" s="40">
        <v>15</v>
      </c>
      <c r="I111" s="245"/>
      <c r="J111" s="52">
        <f t="shared" si="39"/>
        <v>8</v>
      </c>
      <c r="K111" s="52">
        <v>8</v>
      </c>
      <c r="L111" s="52">
        <f t="shared" si="41"/>
        <v>0</v>
      </c>
      <c r="M111" s="38">
        <f t="shared" si="42"/>
        <v>0</v>
      </c>
      <c r="N111" s="37">
        <f t="shared" si="43"/>
        <v>120</v>
      </c>
      <c r="O111" s="152">
        <f t="shared" si="44"/>
        <v>0</v>
      </c>
      <c r="P111" s="155"/>
      <c r="Q111" s="86"/>
      <c r="R111" s="187"/>
      <c r="S111" s="61">
        <f t="shared" si="45"/>
        <v>0</v>
      </c>
    </row>
    <row r="112" spans="1:19" s="138" customFormat="1" ht="15" customHeight="1">
      <c r="A112" s="44">
        <v>16</v>
      </c>
      <c r="B112" s="54" t="s">
        <v>157</v>
      </c>
      <c r="C112" s="43" t="str">
        <f>A68</f>
        <v>11/8（日）</v>
      </c>
      <c r="D112" s="78">
        <v>0.29166666666666669</v>
      </c>
      <c r="E112" s="78">
        <v>0.4375</v>
      </c>
      <c r="F112" s="105">
        <f t="shared" si="38"/>
        <v>0.14583333333333331</v>
      </c>
      <c r="G112" s="82">
        <v>13</v>
      </c>
      <c r="H112" s="40">
        <v>15</v>
      </c>
      <c r="I112" s="245"/>
      <c r="J112" s="52">
        <f t="shared" si="39"/>
        <v>8</v>
      </c>
      <c r="K112" s="52">
        <v>8</v>
      </c>
      <c r="L112" s="52">
        <f t="shared" si="41"/>
        <v>0</v>
      </c>
      <c r="M112" s="38">
        <f t="shared" si="42"/>
        <v>4.5</v>
      </c>
      <c r="N112" s="37">
        <f t="shared" si="43"/>
        <v>120</v>
      </c>
      <c r="O112" s="152">
        <f t="shared" si="44"/>
        <v>0</v>
      </c>
      <c r="P112" s="155"/>
      <c r="Q112" s="86"/>
      <c r="R112" s="187"/>
      <c r="S112" s="61">
        <f t="shared" si="45"/>
        <v>0</v>
      </c>
    </row>
    <row r="113" spans="1:19" s="138" customFormat="1" ht="15" customHeight="1">
      <c r="A113" s="44">
        <v>17</v>
      </c>
      <c r="B113" s="54" t="s">
        <v>156</v>
      </c>
      <c r="C113" s="43" t="str">
        <f>A68</f>
        <v>11/8（日）</v>
      </c>
      <c r="D113" s="78">
        <v>0.29166666666666669</v>
      </c>
      <c r="E113" s="78">
        <v>0.4375</v>
      </c>
      <c r="F113" s="105">
        <f t="shared" si="38"/>
        <v>0.14583333333333331</v>
      </c>
      <c r="G113" s="82">
        <v>11</v>
      </c>
      <c r="H113" s="40">
        <v>12</v>
      </c>
      <c r="I113" s="245"/>
      <c r="J113" s="52">
        <f t="shared" si="39"/>
        <v>8</v>
      </c>
      <c r="K113" s="52">
        <v>8</v>
      </c>
      <c r="L113" s="52">
        <f t="shared" si="41"/>
        <v>0</v>
      </c>
      <c r="M113" s="38">
        <f t="shared" si="42"/>
        <v>4.5</v>
      </c>
      <c r="N113" s="37">
        <f t="shared" si="43"/>
        <v>96</v>
      </c>
      <c r="O113" s="152">
        <f t="shared" si="44"/>
        <v>0</v>
      </c>
      <c r="P113" s="155"/>
      <c r="Q113" s="86"/>
      <c r="R113" s="187"/>
      <c r="S113" s="61">
        <f t="shared" si="45"/>
        <v>0</v>
      </c>
    </row>
    <row r="114" spans="1:19" s="138" customFormat="1" ht="15" customHeight="1">
      <c r="A114" s="44">
        <v>18</v>
      </c>
      <c r="B114" s="54" t="s">
        <v>155</v>
      </c>
      <c r="C114" s="43" t="str">
        <f>A68</f>
        <v>11/8（日）</v>
      </c>
      <c r="D114" s="78">
        <v>0.29166666666666669</v>
      </c>
      <c r="E114" s="78">
        <v>0.4375</v>
      </c>
      <c r="F114" s="105">
        <f t="shared" si="38"/>
        <v>0.14583333333333331</v>
      </c>
      <c r="G114" s="82">
        <v>5</v>
      </c>
      <c r="H114" s="40">
        <v>7</v>
      </c>
      <c r="I114" s="245"/>
      <c r="J114" s="52">
        <f t="shared" si="39"/>
        <v>8</v>
      </c>
      <c r="K114" s="52">
        <v>8</v>
      </c>
      <c r="L114" s="52">
        <f t="shared" si="41"/>
        <v>0</v>
      </c>
      <c r="M114" s="38">
        <f t="shared" si="42"/>
        <v>4.5</v>
      </c>
      <c r="N114" s="37">
        <f t="shared" si="43"/>
        <v>56</v>
      </c>
      <c r="O114" s="152">
        <f t="shared" si="44"/>
        <v>0</v>
      </c>
      <c r="P114" s="155"/>
      <c r="Q114" s="86"/>
      <c r="R114" s="187"/>
      <c r="S114" s="61">
        <f t="shared" si="45"/>
        <v>0</v>
      </c>
    </row>
    <row r="115" spans="1:19" s="138" customFormat="1" ht="15" customHeight="1">
      <c r="A115" s="44">
        <v>19</v>
      </c>
      <c r="B115" s="54" t="s">
        <v>154</v>
      </c>
      <c r="C115" s="43" t="str">
        <f>A68</f>
        <v>11/8（日）</v>
      </c>
      <c r="D115" s="78">
        <v>0.29166666666666669</v>
      </c>
      <c r="E115" s="78">
        <v>0.4375</v>
      </c>
      <c r="F115" s="105">
        <f t="shared" si="38"/>
        <v>0.14583333333333331</v>
      </c>
      <c r="G115" s="82">
        <v>7</v>
      </c>
      <c r="H115" s="40">
        <v>9</v>
      </c>
      <c r="I115" s="245"/>
      <c r="J115" s="52">
        <f t="shared" si="39"/>
        <v>8</v>
      </c>
      <c r="K115" s="52">
        <v>8</v>
      </c>
      <c r="L115" s="52">
        <f t="shared" si="41"/>
        <v>0</v>
      </c>
      <c r="M115" s="38">
        <f t="shared" si="42"/>
        <v>4.5</v>
      </c>
      <c r="N115" s="37">
        <f t="shared" si="43"/>
        <v>72</v>
      </c>
      <c r="O115" s="152">
        <f t="shared" si="44"/>
        <v>0</v>
      </c>
      <c r="P115" s="155"/>
      <c r="Q115" s="86"/>
      <c r="R115" s="187"/>
      <c r="S115" s="61">
        <f t="shared" si="45"/>
        <v>0</v>
      </c>
    </row>
    <row r="116" spans="1:19" s="138" customFormat="1" ht="15" customHeight="1">
      <c r="A116" s="44">
        <v>20</v>
      </c>
      <c r="B116" s="54" t="s">
        <v>153</v>
      </c>
      <c r="C116" s="43" t="str">
        <f>A68</f>
        <v>11/8（日）</v>
      </c>
      <c r="D116" s="78">
        <v>0.29166666666666669</v>
      </c>
      <c r="E116" s="78">
        <v>0.45833333333333331</v>
      </c>
      <c r="F116" s="105">
        <f t="shared" si="38"/>
        <v>0.16666666666666663</v>
      </c>
      <c r="G116" s="82">
        <v>13</v>
      </c>
      <c r="H116" s="40">
        <v>14</v>
      </c>
      <c r="I116" s="245"/>
      <c r="J116" s="52">
        <f t="shared" si="39"/>
        <v>8</v>
      </c>
      <c r="K116" s="52">
        <v>8</v>
      </c>
      <c r="L116" s="52">
        <f t="shared" si="41"/>
        <v>0</v>
      </c>
      <c r="M116" s="38">
        <f t="shared" si="42"/>
        <v>4</v>
      </c>
      <c r="N116" s="37">
        <f t="shared" si="43"/>
        <v>112</v>
      </c>
      <c r="O116" s="152">
        <f t="shared" si="44"/>
        <v>0</v>
      </c>
      <c r="P116" s="155"/>
      <c r="Q116" s="86"/>
      <c r="R116" s="187"/>
      <c r="S116" s="61">
        <f t="shared" si="45"/>
        <v>0</v>
      </c>
    </row>
    <row r="117" spans="1:19" s="138" customFormat="1" ht="15" customHeight="1">
      <c r="A117" s="44">
        <v>21</v>
      </c>
      <c r="B117" s="54" t="s">
        <v>152</v>
      </c>
      <c r="C117" s="43" t="str">
        <f>A68</f>
        <v>11/8（日）</v>
      </c>
      <c r="D117" s="78">
        <v>0.27083333333333331</v>
      </c>
      <c r="E117" s="78">
        <v>0.45833333333333331</v>
      </c>
      <c r="F117" s="105">
        <f t="shared" si="38"/>
        <v>0.1875</v>
      </c>
      <c r="G117" s="82">
        <v>6</v>
      </c>
      <c r="H117" s="40">
        <v>7</v>
      </c>
      <c r="I117" s="245"/>
      <c r="J117" s="52">
        <f t="shared" si="39"/>
        <v>8</v>
      </c>
      <c r="K117" s="52">
        <v>8</v>
      </c>
      <c r="L117" s="52">
        <f t="shared" si="41"/>
        <v>0</v>
      </c>
      <c r="M117" s="38">
        <f t="shared" si="42"/>
        <v>3.5</v>
      </c>
      <c r="N117" s="37">
        <f t="shared" si="43"/>
        <v>56</v>
      </c>
      <c r="O117" s="152">
        <f t="shared" si="44"/>
        <v>0</v>
      </c>
      <c r="P117" s="155"/>
      <c r="Q117" s="86"/>
      <c r="R117" s="187"/>
      <c r="S117" s="61">
        <f t="shared" si="45"/>
        <v>0</v>
      </c>
    </row>
    <row r="118" spans="1:19" s="138" customFormat="1" ht="15" customHeight="1">
      <c r="A118" s="44">
        <v>22</v>
      </c>
      <c r="B118" s="54" t="s">
        <v>151</v>
      </c>
      <c r="C118" s="43" t="str">
        <f>A68</f>
        <v>11/8（日）</v>
      </c>
      <c r="D118" s="78">
        <v>0.29166666666666669</v>
      </c>
      <c r="E118" s="78">
        <v>0.45833333333333331</v>
      </c>
      <c r="F118" s="105">
        <f t="shared" si="38"/>
        <v>0.16666666666666663</v>
      </c>
      <c r="G118" s="82">
        <v>6</v>
      </c>
      <c r="H118" s="40">
        <v>7</v>
      </c>
      <c r="I118" s="245"/>
      <c r="J118" s="52">
        <f t="shared" si="39"/>
        <v>8</v>
      </c>
      <c r="K118" s="52">
        <v>8</v>
      </c>
      <c r="L118" s="52">
        <f t="shared" si="41"/>
        <v>0</v>
      </c>
      <c r="M118" s="38">
        <f t="shared" si="42"/>
        <v>4</v>
      </c>
      <c r="N118" s="37">
        <f t="shared" si="43"/>
        <v>56</v>
      </c>
      <c r="O118" s="152">
        <f t="shared" si="44"/>
        <v>0</v>
      </c>
      <c r="P118" s="155"/>
      <c r="Q118" s="86"/>
      <c r="R118" s="187"/>
      <c r="S118" s="61">
        <f t="shared" si="45"/>
        <v>0</v>
      </c>
    </row>
    <row r="119" spans="1:19" s="138" customFormat="1" ht="15" customHeight="1">
      <c r="A119" s="44">
        <v>23</v>
      </c>
      <c r="B119" s="54" t="s">
        <v>150</v>
      </c>
      <c r="C119" s="43" t="str">
        <f>A68</f>
        <v>11/8（日）</v>
      </c>
      <c r="D119" s="78">
        <v>0.29166666666666669</v>
      </c>
      <c r="E119" s="78">
        <v>0.45833333333333331</v>
      </c>
      <c r="F119" s="105">
        <f t="shared" si="38"/>
        <v>0.16666666666666663</v>
      </c>
      <c r="G119" s="82">
        <f>9-1</f>
        <v>8</v>
      </c>
      <c r="H119" s="40">
        <f>11-1</f>
        <v>10</v>
      </c>
      <c r="I119" s="245"/>
      <c r="J119" s="52">
        <f t="shared" ref="J119:J175" si="46">SUM($K119:$L119)</f>
        <v>8</v>
      </c>
      <c r="K119" s="52">
        <v>8</v>
      </c>
      <c r="L119" s="52">
        <f t="shared" si="41"/>
        <v>0</v>
      </c>
      <c r="M119" s="38">
        <f t="shared" si="42"/>
        <v>4</v>
      </c>
      <c r="N119" s="37">
        <f t="shared" si="43"/>
        <v>80</v>
      </c>
      <c r="O119" s="152">
        <f t="shared" si="44"/>
        <v>0</v>
      </c>
      <c r="P119" s="155"/>
      <c r="Q119" s="86"/>
      <c r="R119" s="187"/>
      <c r="S119" s="61">
        <f t="shared" si="45"/>
        <v>0</v>
      </c>
    </row>
    <row r="120" spans="1:19" s="138" customFormat="1" ht="15" customHeight="1">
      <c r="A120" s="44">
        <v>24</v>
      </c>
      <c r="B120" s="54" t="s">
        <v>149</v>
      </c>
      <c r="C120" s="43" t="str">
        <f>A68</f>
        <v>11/8（日）</v>
      </c>
      <c r="D120" s="78">
        <v>0.29166666666666669</v>
      </c>
      <c r="E120" s="78">
        <v>0.45833333333333331</v>
      </c>
      <c r="F120" s="105">
        <f t="shared" si="38"/>
        <v>0.16666666666666663</v>
      </c>
      <c r="G120" s="82">
        <v>5</v>
      </c>
      <c r="H120" s="40">
        <v>6</v>
      </c>
      <c r="I120" s="245"/>
      <c r="J120" s="52">
        <f t="shared" si="46"/>
        <v>8</v>
      </c>
      <c r="K120" s="52">
        <v>8</v>
      </c>
      <c r="L120" s="52">
        <f t="shared" si="41"/>
        <v>0</v>
      </c>
      <c r="M120" s="38">
        <f t="shared" si="42"/>
        <v>4</v>
      </c>
      <c r="N120" s="37">
        <f t="shared" si="43"/>
        <v>48</v>
      </c>
      <c r="O120" s="152">
        <f t="shared" si="44"/>
        <v>0</v>
      </c>
      <c r="P120" s="155"/>
      <c r="Q120" s="86"/>
      <c r="R120" s="187"/>
      <c r="S120" s="61">
        <f t="shared" si="45"/>
        <v>0</v>
      </c>
    </row>
    <row r="121" spans="1:19" s="138" customFormat="1" ht="15" customHeight="1">
      <c r="A121" s="219">
        <v>25</v>
      </c>
      <c r="B121" s="53" t="s">
        <v>242</v>
      </c>
      <c r="C121" s="43" t="str">
        <f>A68</f>
        <v>11/8（日）</v>
      </c>
      <c r="D121" s="78">
        <v>0.29166666666666669</v>
      </c>
      <c r="E121" s="78">
        <v>0.45833333333333331</v>
      </c>
      <c r="F121" s="105">
        <f t="shared" si="38"/>
        <v>0.16666666666666663</v>
      </c>
      <c r="G121" s="82">
        <v>2</v>
      </c>
      <c r="H121" s="40">
        <v>2</v>
      </c>
      <c r="I121" s="245"/>
      <c r="J121" s="52">
        <f t="shared" si="46"/>
        <v>8</v>
      </c>
      <c r="K121" s="52">
        <v>8</v>
      </c>
      <c r="L121" s="52">
        <f t="shared" si="41"/>
        <v>0</v>
      </c>
      <c r="M121" s="38">
        <f t="shared" si="42"/>
        <v>4</v>
      </c>
      <c r="N121" s="37">
        <f t="shared" si="43"/>
        <v>16</v>
      </c>
      <c r="O121" s="152">
        <f t="shared" si="44"/>
        <v>0</v>
      </c>
      <c r="P121" s="155"/>
      <c r="Q121" s="86"/>
      <c r="R121" s="187"/>
      <c r="S121" s="61">
        <f t="shared" si="45"/>
        <v>0</v>
      </c>
    </row>
    <row r="122" spans="1:19" s="138" customFormat="1" ht="15" customHeight="1">
      <c r="A122" s="44">
        <v>26</v>
      </c>
      <c r="B122" s="53" t="s">
        <v>148</v>
      </c>
      <c r="C122" s="41" t="str">
        <f>A68</f>
        <v>11/8（日）</v>
      </c>
      <c r="D122" s="78">
        <v>0.29166666666666669</v>
      </c>
      <c r="E122" s="78">
        <v>0.45833333333333331</v>
      </c>
      <c r="F122" s="105">
        <f t="shared" si="38"/>
        <v>0.16666666666666663</v>
      </c>
      <c r="G122" s="82">
        <v>10</v>
      </c>
      <c r="H122" s="40">
        <v>11</v>
      </c>
      <c r="I122" s="245"/>
      <c r="J122" s="52">
        <f t="shared" si="46"/>
        <v>8</v>
      </c>
      <c r="K122" s="52">
        <v>8</v>
      </c>
      <c r="L122" s="52">
        <f t="shared" si="41"/>
        <v>0</v>
      </c>
      <c r="M122" s="38">
        <f t="shared" si="42"/>
        <v>4</v>
      </c>
      <c r="N122" s="37">
        <f t="shared" si="43"/>
        <v>88</v>
      </c>
      <c r="O122" s="152">
        <f t="shared" si="44"/>
        <v>0</v>
      </c>
      <c r="P122" s="155"/>
      <c r="Q122" s="86"/>
      <c r="R122" s="187"/>
      <c r="S122" s="61">
        <f t="shared" si="45"/>
        <v>0</v>
      </c>
    </row>
    <row r="123" spans="1:19" s="138" customFormat="1" ht="15" customHeight="1">
      <c r="A123" s="219">
        <v>27</v>
      </c>
      <c r="B123" s="53" t="s">
        <v>147</v>
      </c>
      <c r="C123" s="41" t="str">
        <f>A68</f>
        <v>11/8（日）</v>
      </c>
      <c r="D123" s="78">
        <v>0.29166666666666669</v>
      </c>
      <c r="E123" s="78">
        <v>0.45833333333333331</v>
      </c>
      <c r="F123" s="105">
        <f t="shared" si="38"/>
        <v>0.16666666666666663</v>
      </c>
      <c r="G123" s="82">
        <v>6</v>
      </c>
      <c r="H123" s="40">
        <v>6</v>
      </c>
      <c r="I123" s="245"/>
      <c r="J123" s="52">
        <f t="shared" si="46"/>
        <v>8</v>
      </c>
      <c r="K123" s="52">
        <v>8</v>
      </c>
      <c r="L123" s="52">
        <f t="shared" si="41"/>
        <v>0</v>
      </c>
      <c r="M123" s="38">
        <f t="shared" si="42"/>
        <v>4</v>
      </c>
      <c r="N123" s="37">
        <f t="shared" si="43"/>
        <v>48</v>
      </c>
      <c r="O123" s="152">
        <f t="shared" si="44"/>
        <v>0</v>
      </c>
      <c r="P123" s="155"/>
      <c r="Q123" s="86"/>
      <c r="R123" s="187"/>
      <c r="S123" s="61">
        <f t="shared" si="45"/>
        <v>0</v>
      </c>
    </row>
    <row r="124" spans="1:19" s="138" customFormat="1" ht="15" customHeight="1">
      <c r="A124" s="44">
        <v>28</v>
      </c>
      <c r="B124" s="53" t="s">
        <v>146</v>
      </c>
      <c r="C124" s="41" t="str">
        <f>A68</f>
        <v>11/8（日）</v>
      </c>
      <c r="D124" s="78">
        <v>0.29166666666666669</v>
      </c>
      <c r="E124" s="78">
        <v>0.45833333333333331</v>
      </c>
      <c r="F124" s="105">
        <f t="shared" si="38"/>
        <v>0.16666666666666663</v>
      </c>
      <c r="G124" s="82">
        <v>11</v>
      </c>
      <c r="H124" s="40">
        <v>12</v>
      </c>
      <c r="I124" s="245"/>
      <c r="J124" s="52">
        <f t="shared" si="46"/>
        <v>8</v>
      </c>
      <c r="K124" s="52">
        <v>8</v>
      </c>
      <c r="L124" s="52">
        <f t="shared" si="41"/>
        <v>0</v>
      </c>
      <c r="M124" s="38">
        <f t="shared" si="42"/>
        <v>4</v>
      </c>
      <c r="N124" s="37">
        <f t="shared" si="43"/>
        <v>96</v>
      </c>
      <c r="O124" s="152">
        <f t="shared" si="44"/>
        <v>0</v>
      </c>
      <c r="P124" s="155"/>
      <c r="Q124" s="86"/>
      <c r="R124" s="187"/>
      <c r="S124" s="61">
        <f t="shared" si="45"/>
        <v>0</v>
      </c>
    </row>
    <row r="125" spans="1:19" s="138" customFormat="1" ht="15" customHeight="1">
      <c r="A125" s="219">
        <v>29</v>
      </c>
      <c r="B125" s="53" t="s">
        <v>243</v>
      </c>
      <c r="C125" s="41" t="str">
        <f>A68</f>
        <v>11/8（日）</v>
      </c>
      <c r="D125" s="78">
        <v>0.29166666666666669</v>
      </c>
      <c r="E125" s="78">
        <v>0.45833333333333331</v>
      </c>
      <c r="F125" s="105">
        <f t="shared" si="38"/>
        <v>0.16666666666666663</v>
      </c>
      <c r="G125" s="82">
        <v>4</v>
      </c>
      <c r="H125" s="40">
        <v>4</v>
      </c>
      <c r="I125" s="245"/>
      <c r="J125" s="52">
        <f t="shared" si="46"/>
        <v>8</v>
      </c>
      <c r="K125" s="52">
        <v>8</v>
      </c>
      <c r="L125" s="52">
        <f t="shared" si="41"/>
        <v>0</v>
      </c>
      <c r="M125" s="38">
        <f t="shared" si="42"/>
        <v>4</v>
      </c>
      <c r="N125" s="37">
        <f t="shared" si="43"/>
        <v>32</v>
      </c>
      <c r="O125" s="152">
        <f t="shared" si="44"/>
        <v>0</v>
      </c>
      <c r="P125" s="155"/>
      <c r="Q125" s="86"/>
      <c r="R125" s="187"/>
      <c r="S125" s="61">
        <f t="shared" si="45"/>
        <v>0</v>
      </c>
    </row>
    <row r="126" spans="1:19" s="138" customFormat="1" ht="15" customHeight="1">
      <c r="A126" s="44">
        <v>30</v>
      </c>
      <c r="B126" s="53" t="s">
        <v>145</v>
      </c>
      <c r="C126" s="41" t="str">
        <f>A68</f>
        <v>11/8（日）</v>
      </c>
      <c r="D126" s="78">
        <v>0.29166666666666669</v>
      </c>
      <c r="E126" s="78">
        <v>0.47916666666666669</v>
      </c>
      <c r="F126" s="105">
        <f t="shared" si="38"/>
        <v>0.1875</v>
      </c>
      <c r="G126" s="82">
        <v>7</v>
      </c>
      <c r="H126" s="40">
        <v>9</v>
      </c>
      <c r="I126" s="245"/>
      <c r="J126" s="38">
        <f t="shared" si="46"/>
        <v>8</v>
      </c>
      <c r="K126" s="52">
        <v>8</v>
      </c>
      <c r="L126" s="52">
        <f t="shared" si="41"/>
        <v>0</v>
      </c>
      <c r="M126" s="38">
        <f t="shared" si="42"/>
        <v>3.5</v>
      </c>
      <c r="N126" s="37">
        <f t="shared" si="43"/>
        <v>72</v>
      </c>
      <c r="O126" s="152">
        <f t="shared" si="44"/>
        <v>0</v>
      </c>
      <c r="P126" s="155"/>
      <c r="Q126" s="86"/>
      <c r="R126" s="187"/>
      <c r="S126" s="61">
        <f t="shared" si="45"/>
        <v>0</v>
      </c>
    </row>
    <row r="127" spans="1:19" s="138" customFormat="1" ht="15" customHeight="1">
      <c r="A127" s="44">
        <v>31</v>
      </c>
      <c r="B127" s="54" t="s">
        <v>144</v>
      </c>
      <c r="C127" s="41" t="str">
        <f>A68</f>
        <v>11/8（日）</v>
      </c>
      <c r="D127" s="78">
        <v>0.29166666666666669</v>
      </c>
      <c r="E127" s="78">
        <v>0.47916666666666669</v>
      </c>
      <c r="F127" s="105">
        <f t="shared" si="38"/>
        <v>0.1875</v>
      </c>
      <c r="G127" s="82">
        <v>14</v>
      </c>
      <c r="H127" s="40">
        <v>16</v>
      </c>
      <c r="I127" s="245"/>
      <c r="J127" s="38">
        <f t="shared" si="46"/>
        <v>8</v>
      </c>
      <c r="K127" s="52">
        <v>8</v>
      </c>
      <c r="L127" s="52">
        <f t="shared" si="41"/>
        <v>0</v>
      </c>
      <c r="M127" s="38">
        <f t="shared" si="42"/>
        <v>3.5</v>
      </c>
      <c r="N127" s="37">
        <f t="shared" si="43"/>
        <v>128</v>
      </c>
      <c r="O127" s="152">
        <f t="shared" si="44"/>
        <v>0</v>
      </c>
      <c r="P127" s="155"/>
      <c r="Q127" s="86"/>
      <c r="R127" s="187"/>
      <c r="S127" s="61">
        <f t="shared" si="45"/>
        <v>0</v>
      </c>
    </row>
    <row r="128" spans="1:19" s="138" customFormat="1" ht="15" customHeight="1">
      <c r="A128" s="44">
        <v>32</v>
      </c>
      <c r="B128" s="53" t="s">
        <v>143</v>
      </c>
      <c r="C128" s="41" t="str">
        <f>A68</f>
        <v>11/8（日）</v>
      </c>
      <c r="D128" s="78">
        <v>0.29166666666666669</v>
      </c>
      <c r="E128" s="78">
        <v>0.47916666666666669</v>
      </c>
      <c r="F128" s="105">
        <f t="shared" si="38"/>
        <v>0.1875</v>
      </c>
      <c r="G128" s="82">
        <v>11</v>
      </c>
      <c r="H128" s="40">
        <v>13</v>
      </c>
      <c r="I128" s="245"/>
      <c r="J128" s="38">
        <f t="shared" si="46"/>
        <v>8</v>
      </c>
      <c r="K128" s="52">
        <v>8</v>
      </c>
      <c r="L128" s="52">
        <f t="shared" si="41"/>
        <v>0</v>
      </c>
      <c r="M128" s="38">
        <f t="shared" si="42"/>
        <v>3.5</v>
      </c>
      <c r="N128" s="37">
        <f t="shared" si="43"/>
        <v>104</v>
      </c>
      <c r="O128" s="152">
        <f t="shared" si="44"/>
        <v>0</v>
      </c>
      <c r="P128" s="155"/>
      <c r="Q128" s="86"/>
      <c r="R128" s="187"/>
      <c r="S128" s="61">
        <f t="shared" si="45"/>
        <v>0</v>
      </c>
    </row>
    <row r="129" spans="1:19" s="138" customFormat="1" ht="15" customHeight="1">
      <c r="A129" s="44">
        <v>33</v>
      </c>
      <c r="B129" s="54" t="s">
        <v>142</v>
      </c>
      <c r="C129" s="43" t="str">
        <f>A68</f>
        <v>11/8（日）</v>
      </c>
      <c r="D129" s="78">
        <v>0.3125</v>
      </c>
      <c r="E129" s="78">
        <v>0.5</v>
      </c>
      <c r="F129" s="105">
        <f t="shared" si="38"/>
        <v>0.1875</v>
      </c>
      <c r="G129" s="82">
        <v>6</v>
      </c>
      <c r="H129" s="40">
        <v>8</v>
      </c>
      <c r="I129" s="245"/>
      <c r="J129" s="52">
        <f t="shared" si="46"/>
        <v>8</v>
      </c>
      <c r="K129" s="52">
        <v>8</v>
      </c>
      <c r="L129" s="52">
        <f t="shared" si="41"/>
        <v>0</v>
      </c>
      <c r="M129" s="38">
        <f t="shared" si="42"/>
        <v>3.5</v>
      </c>
      <c r="N129" s="37">
        <f t="shared" si="43"/>
        <v>64</v>
      </c>
      <c r="O129" s="152">
        <f t="shared" si="44"/>
        <v>0</v>
      </c>
      <c r="P129" s="155"/>
      <c r="Q129" s="86"/>
      <c r="R129" s="187"/>
      <c r="S129" s="61">
        <f t="shared" si="45"/>
        <v>0</v>
      </c>
    </row>
    <row r="130" spans="1:19" s="138" customFormat="1" ht="15" customHeight="1">
      <c r="A130" s="44">
        <v>34</v>
      </c>
      <c r="B130" s="54" t="s">
        <v>289</v>
      </c>
      <c r="C130" s="43" t="str">
        <f>A68</f>
        <v>11/8（日）</v>
      </c>
      <c r="D130" s="78">
        <v>0.3125</v>
      </c>
      <c r="E130" s="78">
        <v>0.5</v>
      </c>
      <c r="F130" s="105">
        <f t="shared" si="38"/>
        <v>0.1875</v>
      </c>
      <c r="G130" s="82">
        <v>13</v>
      </c>
      <c r="H130" s="40">
        <v>14</v>
      </c>
      <c r="I130" s="245"/>
      <c r="J130" s="52">
        <f t="shared" si="46"/>
        <v>8</v>
      </c>
      <c r="K130" s="52">
        <v>8</v>
      </c>
      <c r="L130" s="52">
        <f t="shared" si="41"/>
        <v>0</v>
      </c>
      <c r="M130" s="38">
        <f t="shared" si="42"/>
        <v>3.5</v>
      </c>
      <c r="N130" s="37">
        <f t="shared" si="43"/>
        <v>112</v>
      </c>
      <c r="O130" s="152">
        <f t="shared" si="44"/>
        <v>0</v>
      </c>
      <c r="P130" s="155"/>
      <c r="Q130" s="86"/>
      <c r="R130" s="187"/>
      <c r="S130" s="61">
        <f t="shared" si="45"/>
        <v>0</v>
      </c>
    </row>
    <row r="131" spans="1:19" s="138" customFormat="1" ht="15" customHeight="1">
      <c r="A131" s="44">
        <v>35</v>
      </c>
      <c r="B131" s="53" t="s">
        <v>292</v>
      </c>
      <c r="C131" s="41" t="str">
        <f>A68</f>
        <v>11/8（日）</v>
      </c>
      <c r="D131" s="78">
        <v>0.3125</v>
      </c>
      <c r="E131" s="78">
        <v>0.5</v>
      </c>
      <c r="F131" s="105">
        <f t="shared" si="38"/>
        <v>0.1875</v>
      </c>
      <c r="G131" s="82">
        <v>12</v>
      </c>
      <c r="H131" s="40">
        <v>13</v>
      </c>
      <c r="I131" s="245"/>
      <c r="J131" s="52">
        <f t="shared" si="46"/>
        <v>8</v>
      </c>
      <c r="K131" s="52">
        <v>8</v>
      </c>
      <c r="L131" s="52">
        <f t="shared" si="41"/>
        <v>0</v>
      </c>
      <c r="M131" s="38">
        <f t="shared" si="42"/>
        <v>3.5</v>
      </c>
      <c r="N131" s="37">
        <f t="shared" si="43"/>
        <v>104</v>
      </c>
      <c r="O131" s="152">
        <f t="shared" si="44"/>
        <v>0</v>
      </c>
      <c r="P131" s="155"/>
      <c r="Q131" s="86"/>
      <c r="R131" s="187"/>
      <c r="S131" s="61">
        <f t="shared" si="45"/>
        <v>0</v>
      </c>
    </row>
    <row r="132" spans="1:19" s="138" customFormat="1" ht="15" customHeight="1">
      <c r="A132" s="44">
        <v>36</v>
      </c>
      <c r="B132" s="54" t="s">
        <v>308</v>
      </c>
      <c r="C132" s="43" t="str">
        <f>A68</f>
        <v>11/8（日）</v>
      </c>
      <c r="D132" s="78">
        <v>0.3125</v>
      </c>
      <c r="E132" s="78">
        <v>0.52083333333333337</v>
      </c>
      <c r="F132" s="105">
        <f t="shared" si="38"/>
        <v>0.20833333333333337</v>
      </c>
      <c r="G132" s="82">
        <v>9</v>
      </c>
      <c r="H132" s="40">
        <v>11</v>
      </c>
      <c r="I132" s="245"/>
      <c r="J132" s="52">
        <f t="shared" si="46"/>
        <v>8</v>
      </c>
      <c r="K132" s="52">
        <v>8</v>
      </c>
      <c r="L132" s="52">
        <f t="shared" si="41"/>
        <v>0</v>
      </c>
      <c r="M132" s="38">
        <f t="shared" si="42"/>
        <v>3</v>
      </c>
      <c r="N132" s="37">
        <f t="shared" si="43"/>
        <v>88</v>
      </c>
      <c r="O132" s="152">
        <f t="shared" si="44"/>
        <v>0</v>
      </c>
      <c r="P132" s="155"/>
      <c r="Q132" s="86"/>
      <c r="R132" s="187"/>
      <c r="S132" s="61">
        <f t="shared" si="45"/>
        <v>0</v>
      </c>
    </row>
    <row r="133" spans="1:19" s="138" customFormat="1" ht="15" customHeight="1">
      <c r="A133" s="44">
        <v>37</v>
      </c>
      <c r="B133" s="53" t="s">
        <v>293</v>
      </c>
      <c r="C133" s="41" t="str">
        <f>A68</f>
        <v>11/8（日）</v>
      </c>
      <c r="D133" s="78">
        <v>0.3125</v>
      </c>
      <c r="E133" s="78">
        <v>0.52083333333333337</v>
      </c>
      <c r="F133" s="105">
        <f t="shared" si="38"/>
        <v>0.20833333333333337</v>
      </c>
      <c r="G133" s="82">
        <v>4</v>
      </c>
      <c r="H133" s="40">
        <v>5</v>
      </c>
      <c r="I133" s="245"/>
      <c r="J133" s="52">
        <f t="shared" si="46"/>
        <v>8</v>
      </c>
      <c r="K133" s="52">
        <v>8</v>
      </c>
      <c r="L133" s="52">
        <f t="shared" si="41"/>
        <v>0</v>
      </c>
      <c r="M133" s="38">
        <f t="shared" si="42"/>
        <v>3</v>
      </c>
      <c r="N133" s="37">
        <f t="shared" si="43"/>
        <v>40</v>
      </c>
      <c r="O133" s="152">
        <f t="shared" si="44"/>
        <v>0</v>
      </c>
      <c r="P133" s="155"/>
      <c r="Q133" s="86"/>
      <c r="R133" s="187"/>
      <c r="S133" s="61">
        <f t="shared" si="45"/>
        <v>0</v>
      </c>
    </row>
    <row r="134" spans="1:19" s="138" customFormat="1" ht="15" customHeight="1">
      <c r="A134" s="44">
        <v>38</v>
      </c>
      <c r="B134" s="53" t="s">
        <v>294</v>
      </c>
      <c r="C134" s="41" t="str">
        <f>A68</f>
        <v>11/8（日）</v>
      </c>
      <c r="D134" s="78">
        <v>0.3125</v>
      </c>
      <c r="E134" s="78">
        <v>0.52083333333333337</v>
      </c>
      <c r="F134" s="105">
        <f t="shared" si="38"/>
        <v>0.20833333333333337</v>
      </c>
      <c r="G134" s="82">
        <v>4</v>
      </c>
      <c r="H134" s="40">
        <v>5</v>
      </c>
      <c r="I134" s="245"/>
      <c r="J134" s="52">
        <f t="shared" si="46"/>
        <v>8</v>
      </c>
      <c r="K134" s="52">
        <v>8</v>
      </c>
      <c r="L134" s="52">
        <f t="shared" si="41"/>
        <v>0</v>
      </c>
      <c r="M134" s="38">
        <f t="shared" si="42"/>
        <v>3</v>
      </c>
      <c r="N134" s="37">
        <f t="shared" si="43"/>
        <v>40</v>
      </c>
      <c r="O134" s="152">
        <f t="shared" si="44"/>
        <v>0</v>
      </c>
      <c r="P134" s="155"/>
      <c r="Q134" s="86"/>
      <c r="R134" s="187"/>
      <c r="S134" s="61">
        <f t="shared" si="45"/>
        <v>0</v>
      </c>
    </row>
    <row r="135" spans="1:19" s="138" customFormat="1" ht="15" customHeight="1">
      <c r="A135" s="44">
        <v>39</v>
      </c>
      <c r="B135" s="53" t="s">
        <v>295</v>
      </c>
      <c r="C135" s="41" t="str">
        <f>A68</f>
        <v>11/8（日）</v>
      </c>
      <c r="D135" s="78">
        <v>0.3125</v>
      </c>
      <c r="E135" s="78">
        <v>0.52083333333333337</v>
      </c>
      <c r="F135" s="105">
        <f t="shared" si="38"/>
        <v>0.20833333333333337</v>
      </c>
      <c r="G135" s="82">
        <v>4</v>
      </c>
      <c r="H135" s="40">
        <v>6</v>
      </c>
      <c r="I135" s="245"/>
      <c r="J135" s="52">
        <f t="shared" si="46"/>
        <v>8</v>
      </c>
      <c r="K135" s="52">
        <v>8</v>
      </c>
      <c r="L135" s="52">
        <f t="shared" si="41"/>
        <v>0</v>
      </c>
      <c r="M135" s="38">
        <f t="shared" si="42"/>
        <v>3</v>
      </c>
      <c r="N135" s="37">
        <f t="shared" si="43"/>
        <v>48</v>
      </c>
      <c r="O135" s="152">
        <f t="shared" si="44"/>
        <v>0</v>
      </c>
      <c r="P135" s="155"/>
      <c r="Q135" s="86"/>
      <c r="R135" s="187"/>
      <c r="S135" s="61">
        <f t="shared" si="45"/>
        <v>0</v>
      </c>
    </row>
    <row r="136" spans="1:19" s="138" customFormat="1" ht="15" customHeight="1">
      <c r="A136" s="44">
        <v>40</v>
      </c>
      <c r="B136" s="53" t="s">
        <v>296</v>
      </c>
      <c r="C136" s="41" t="str">
        <f>A68</f>
        <v>11/8（日）</v>
      </c>
      <c r="D136" s="78">
        <v>0.3125</v>
      </c>
      <c r="E136" s="78">
        <v>0.54166666666666663</v>
      </c>
      <c r="F136" s="105">
        <f t="shared" si="38"/>
        <v>0.22916666666666663</v>
      </c>
      <c r="G136" s="82">
        <v>13</v>
      </c>
      <c r="H136" s="40">
        <v>14</v>
      </c>
      <c r="I136" s="245"/>
      <c r="J136" s="52">
        <f t="shared" si="46"/>
        <v>8</v>
      </c>
      <c r="K136" s="52">
        <v>8</v>
      </c>
      <c r="L136" s="52">
        <f t="shared" si="41"/>
        <v>0</v>
      </c>
      <c r="M136" s="38">
        <f t="shared" si="42"/>
        <v>2.5</v>
      </c>
      <c r="N136" s="37">
        <f t="shared" si="43"/>
        <v>112</v>
      </c>
      <c r="O136" s="152">
        <f t="shared" si="44"/>
        <v>0</v>
      </c>
      <c r="P136" s="155"/>
      <c r="Q136" s="86"/>
      <c r="R136" s="187"/>
      <c r="S136" s="61">
        <f t="shared" si="45"/>
        <v>0</v>
      </c>
    </row>
    <row r="137" spans="1:19" s="138" customFormat="1" ht="15" customHeight="1">
      <c r="A137" s="44">
        <v>41</v>
      </c>
      <c r="B137" s="53" t="s">
        <v>297</v>
      </c>
      <c r="C137" s="41" t="str">
        <f>A68</f>
        <v>11/8（日）</v>
      </c>
      <c r="D137" s="78">
        <v>0.3125</v>
      </c>
      <c r="E137" s="78">
        <v>0.54166666666666663</v>
      </c>
      <c r="F137" s="105">
        <f t="shared" si="38"/>
        <v>0.22916666666666663</v>
      </c>
      <c r="G137" s="82">
        <v>5</v>
      </c>
      <c r="H137" s="40">
        <v>6</v>
      </c>
      <c r="I137" s="40"/>
      <c r="J137" s="52">
        <f t="shared" si="46"/>
        <v>8</v>
      </c>
      <c r="K137" s="52">
        <v>8</v>
      </c>
      <c r="L137" s="52">
        <f t="shared" si="41"/>
        <v>0</v>
      </c>
      <c r="M137" s="38">
        <f t="shared" si="42"/>
        <v>2.5</v>
      </c>
      <c r="N137" s="37">
        <f t="shared" si="43"/>
        <v>48</v>
      </c>
      <c r="O137" s="152">
        <f t="shared" si="44"/>
        <v>0</v>
      </c>
      <c r="P137" s="155"/>
      <c r="Q137" s="86"/>
      <c r="R137" s="187"/>
      <c r="S137" s="61">
        <f t="shared" si="45"/>
        <v>0</v>
      </c>
    </row>
    <row r="138" spans="1:19" s="138" customFormat="1" ht="15" customHeight="1">
      <c r="A138" s="44">
        <v>42</v>
      </c>
      <c r="B138" s="54" t="s">
        <v>298</v>
      </c>
      <c r="C138" s="41" t="str">
        <f>A68</f>
        <v>11/8（日）</v>
      </c>
      <c r="D138" s="78">
        <v>0.3125</v>
      </c>
      <c r="E138" s="78">
        <v>0.54166666666666663</v>
      </c>
      <c r="F138" s="105">
        <f t="shared" si="38"/>
        <v>0.22916666666666663</v>
      </c>
      <c r="G138" s="82">
        <v>6</v>
      </c>
      <c r="H138" s="40">
        <v>7</v>
      </c>
      <c r="I138" s="245"/>
      <c r="J138" s="52">
        <f t="shared" si="46"/>
        <v>8</v>
      </c>
      <c r="K138" s="52">
        <v>8</v>
      </c>
      <c r="L138" s="52">
        <f t="shared" si="41"/>
        <v>0</v>
      </c>
      <c r="M138" s="38">
        <f t="shared" si="42"/>
        <v>2.5</v>
      </c>
      <c r="N138" s="37">
        <f t="shared" si="43"/>
        <v>56</v>
      </c>
      <c r="O138" s="152">
        <f t="shared" si="44"/>
        <v>0</v>
      </c>
      <c r="P138" s="155"/>
      <c r="Q138" s="86"/>
      <c r="R138" s="187"/>
      <c r="S138" s="61">
        <f t="shared" si="45"/>
        <v>0</v>
      </c>
    </row>
    <row r="139" spans="1:19" s="138" customFormat="1" ht="15" customHeight="1">
      <c r="A139" s="44">
        <v>43</v>
      </c>
      <c r="B139" s="101" t="s">
        <v>248</v>
      </c>
      <c r="C139" s="41" t="str">
        <f>A68</f>
        <v>11/8（日）</v>
      </c>
      <c r="D139" s="78">
        <v>0.3125</v>
      </c>
      <c r="E139" s="78">
        <v>0.54166666666666663</v>
      </c>
      <c r="F139" s="105">
        <f t="shared" si="38"/>
        <v>0.22916666666666663</v>
      </c>
      <c r="G139" s="82">
        <v>1</v>
      </c>
      <c r="H139" s="40">
        <v>1</v>
      </c>
      <c r="I139" s="245"/>
      <c r="J139" s="52">
        <f t="shared" si="46"/>
        <v>8</v>
      </c>
      <c r="K139" s="52">
        <v>8</v>
      </c>
      <c r="L139" s="52">
        <f t="shared" si="41"/>
        <v>0</v>
      </c>
      <c r="M139" s="38">
        <f t="shared" si="42"/>
        <v>2.5</v>
      </c>
      <c r="N139" s="37">
        <f t="shared" si="43"/>
        <v>8</v>
      </c>
      <c r="O139" s="152">
        <f t="shared" si="44"/>
        <v>0</v>
      </c>
      <c r="P139" s="155"/>
      <c r="Q139" s="86"/>
      <c r="R139" s="187"/>
      <c r="S139" s="61">
        <f t="shared" si="45"/>
        <v>0</v>
      </c>
    </row>
    <row r="140" spans="1:19" s="138" customFormat="1" ht="15" customHeight="1">
      <c r="A140" s="44">
        <v>44</v>
      </c>
      <c r="B140" s="54" t="s">
        <v>299</v>
      </c>
      <c r="C140" s="41" t="str">
        <f>A68</f>
        <v>11/8（日）</v>
      </c>
      <c r="D140" s="78">
        <v>0.3125</v>
      </c>
      <c r="E140" s="78">
        <v>0.54166666666666663</v>
      </c>
      <c r="F140" s="105">
        <f t="shared" si="38"/>
        <v>0.22916666666666663</v>
      </c>
      <c r="G140" s="82">
        <v>2</v>
      </c>
      <c r="H140" s="40">
        <v>3</v>
      </c>
      <c r="I140" s="245"/>
      <c r="J140" s="52">
        <f t="shared" si="46"/>
        <v>8</v>
      </c>
      <c r="K140" s="52">
        <v>8</v>
      </c>
      <c r="L140" s="52">
        <f t="shared" si="41"/>
        <v>0</v>
      </c>
      <c r="M140" s="38">
        <f t="shared" si="42"/>
        <v>2.5</v>
      </c>
      <c r="N140" s="37">
        <f t="shared" si="43"/>
        <v>24</v>
      </c>
      <c r="O140" s="152">
        <f t="shared" si="44"/>
        <v>0</v>
      </c>
      <c r="P140" s="155"/>
      <c r="Q140" s="86"/>
      <c r="R140" s="187"/>
      <c r="S140" s="61">
        <f t="shared" si="45"/>
        <v>0</v>
      </c>
    </row>
    <row r="141" spans="1:19" s="138" customFormat="1" ht="15" customHeight="1">
      <c r="A141" s="44">
        <v>45</v>
      </c>
      <c r="B141" s="54" t="s">
        <v>300</v>
      </c>
      <c r="C141" s="41" t="str">
        <f>A68</f>
        <v>11/8（日）</v>
      </c>
      <c r="D141" s="78">
        <v>0.3125</v>
      </c>
      <c r="E141" s="78">
        <v>0.54166666666666663</v>
      </c>
      <c r="F141" s="105">
        <f t="shared" si="38"/>
        <v>0.22916666666666663</v>
      </c>
      <c r="G141" s="82">
        <v>5</v>
      </c>
      <c r="H141" s="40">
        <v>6</v>
      </c>
      <c r="I141" s="245"/>
      <c r="J141" s="52">
        <f t="shared" si="46"/>
        <v>8</v>
      </c>
      <c r="K141" s="52">
        <v>8</v>
      </c>
      <c r="L141" s="52">
        <f t="shared" si="41"/>
        <v>0</v>
      </c>
      <c r="M141" s="38">
        <f t="shared" si="42"/>
        <v>2.5</v>
      </c>
      <c r="N141" s="37">
        <f t="shared" si="43"/>
        <v>48</v>
      </c>
      <c r="O141" s="152">
        <f t="shared" si="44"/>
        <v>0</v>
      </c>
      <c r="P141" s="155"/>
      <c r="Q141" s="86"/>
      <c r="R141" s="187"/>
      <c r="S141" s="61">
        <f t="shared" si="45"/>
        <v>0</v>
      </c>
    </row>
    <row r="142" spans="1:19" s="138" customFormat="1" ht="15" customHeight="1">
      <c r="A142" s="44">
        <v>46</v>
      </c>
      <c r="B142" s="54" t="s">
        <v>301</v>
      </c>
      <c r="C142" s="41" t="str">
        <f>A68</f>
        <v>11/8（日）</v>
      </c>
      <c r="D142" s="78">
        <v>0.3125</v>
      </c>
      <c r="E142" s="78">
        <v>0.54166666666666663</v>
      </c>
      <c r="F142" s="105">
        <f t="shared" si="38"/>
        <v>0.22916666666666663</v>
      </c>
      <c r="G142" s="82">
        <v>4</v>
      </c>
      <c r="H142" s="40">
        <v>5</v>
      </c>
      <c r="I142" s="245"/>
      <c r="J142" s="52">
        <f t="shared" si="46"/>
        <v>8</v>
      </c>
      <c r="K142" s="52">
        <v>8</v>
      </c>
      <c r="L142" s="52">
        <f t="shared" si="41"/>
        <v>0</v>
      </c>
      <c r="M142" s="38">
        <f t="shared" si="42"/>
        <v>2.5</v>
      </c>
      <c r="N142" s="37">
        <f t="shared" si="43"/>
        <v>40</v>
      </c>
      <c r="O142" s="152">
        <f t="shared" si="44"/>
        <v>0</v>
      </c>
      <c r="P142" s="155"/>
      <c r="Q142" s="86"/>
      <c r="R142" s="187"/>
      <c r="S142" s="61">
        <f t="shared" si="45"/>
        <v>0</v>
      </c>
    </row>
    <row r="143" spans="1:19" s="138" customFormat="1" ht="15" customHeight="1">
      <c r="A143" s="44">
        <v>47</v>
      </c>
      <c r="B143" s="101" t="s">
        <v>249</v>
      </c>
      <c r="C143" s="41" t="str">
        <f>A68</f>
        <v>11/8（日）</v>
      </c>
      <c r="D143" s="78">
        <v>0.3125</v>
      </c>
      <c r="E143" s="78">
        <v>0.54166666666666663</v>
      </c>
      <c r="F143" s="105">
        <f t="shared" si="38"/>
        <v>0.22916666666666663</v>
      </c>
      <c r="G143" s="82">
        <v>1</v>
      </c>
      <c r="H143" s="40">
        <v>1</v>
      </c>
      <c r="I143" s="245"/>
      <c r="J143" s="52">
        <f t="shared" si="46"/>
        <v>8</v>
      </c>
      <c r="K143" s="52">
        <v>8</v>
      </c>
      <c r="L143" s="52">
        <f t="shared" si="41"/>
        <v>0</v>
      </c>
      <c r="M143" s="38">
        <f t="shared" si="42"/>
        <v>2.5</v>
      </c>
      <c r="N143" s="37">
        <f t="shared" si="43"/>
        <v>8</v>
      </c>
      <c r="O143" s="152">
        <f t="shared" si="44"/>
        <v>0</v>
      </c>
      <c r="P143" s="155"/>
      <c r="Q143" s="86"/>
      <c r="R143" s="187"/>
      <c r="S143" s="61">
        <f t="shared" si="45"/>
        <v>0</v>
      </c>
    </row>
    <row r="144" spans="1:19" s="138" customFormat="1" ht="15" customHeight="1">
      <c r="A144" s="44">
        <v>48</v>
      </c>
      <c r="B144" s="54" t="s">
        <v>291</v>
      </c>
      <c r="C144" s="41" t="str">
        <f>A68</f>
        <v>11/8（日）</v>
      </c>
      <c r="D144" s="78">
        <v>0.3125</v>
      </c>
      <c r="E144" s="78">
        <v>0.54166666666666663</v>
      </c>
      <c r="F144" s="105">
        <f t="shared" si="38"/>
        <v>0.22916666666666663</v>
      </c>
      <c r="G144" s="82">
        <v>5</v>
      </c>
      <c r="H144" s="40">
        <v>5</v>
      </c>
      <c r="I144" s="245"/>
      <c r="J144" s="52">
        <f t="shared" si="46"/>
        <v>8</v>
      </c>
      <c r="K144" s="52">
        <v>8</v>
      </c>
      <c r="L144" s="52">
        <f t="shared" si="41"/>
        <v>0</v>
      </c>
      <c r="M144" s="38">
        <f t="shared" si="42"/>
        <v>2.5</v>
      </c>
      <c r="N144" s="37">
        <f t="shared" si="43"/>
        <v>40</v>
      </c>
      <c r="O144" s="152">
        <f t="shared" si="44"/>
        <v>0</v>
      </c>
      <c r="P144" s="155"/>
      <c r="Q144" s="86"/>
      <c r="R144" s="187"/>
      <c r="S144" s="61">
        <f t="shared" si="45"/>
        <v>0</v>
      </c>
    </row>
    <row r="145" spans="1:19" s="138" customFormat="1" ht="15" customHeight="1">
      <c r="A145" s="44">
        <v>49</v>
      </c>
      <c r="B145" s="54" t="s">
        <v>291</v>
      </c>
      <c r="C145" s="41" t="str">
        <f>A68</f>
        <v>11/8（日）</v>
      </c>
      <c r="D145" s="78">
        <v>0.3125</v>
      </c>
      <c r="E145" s="78">
        <v>0.54166666666666663</v>
      </c>
      <c r="F145" s="105">
        <f t="shared" si="38"/>
        <v>0.22916666666666663</v>
      </c>
      <c r="G145" s="82">
        <v>2</v>
      </c>
      <c r="H145" s="40">
        <v>3</v>
      </c>
      <c r="I145" s="245"/>
      <c r="J145" s="52">
        <f t="shared" si="46"/>
        <v>8</v>
      </c>
      <c r="K145" s="52">
        <v>8</v>
      </c>
      <c r="L145" s="52">
        <f t="shared" si="41"/>
        <v>0</v>
      </c>
      <c r="M145" s="38">
        <f t="shared" si="42"/>
        <v>2.5</v>
      </c>
      <c r="N145" s="37">
        <f t="shared" si="43"/>
        <v>24</v>
      </c>
      <c r="O145" s="152">
        <f t="shared" si="44"/>
        <v>0</v>
      </c>
      <c r="P145" s="155"/>
      <c r="Q145" s="86"/>
      <c r="R145" s="187"/>
      <c r="S145" s="61">
        <f t="shared" si="45"/>
        <v>0</v>
      </c>
    </row>
    <row r="146" spans="1:19" s="138" customFormat="1" ht="15" customHeight="1">
      <c r="A146" s="44">
        <v>50</v>
      </c>
      <c r="B146" s="54" t="s">
        <v>302</v>
      </c>
      <c r="C146" s="41" t="str">
        <f>A68</f>
        <v>11/8（日）</v>
      </c>
      <c r="D146" s="78">
        <v>0.3125</v>
      </c>
      <c r="E146" s="78">
        <v>0.54166666666666663</v>
      </c>
      <c r="F146" s="105">
        <f t="shared" si="38"/>
        <v>0.22916666666666663</v>
      </c>
      <c r="G146" s="82">
        <v>2</v>
      </c>
      <c r="H146" s="40">
        <v>3</v>
      </c>
      <c r="I146" s="245"/>
      <c r="J146" s="52">
        <f t="shared" si="46"/>
        <v>8</v>
      </c>
      <c r="K146" s="52">
        <v>8</v>
      </c>
      <c r="L146" s="52">
        <f t="shared" si="41"/>
        <v>0</v>
      </c>
      <c r="M146" s="38">
        <f t="shared" si="42"/>
        <v>2.5</v>
      </c>
      <c r="N146" s="37">
        <f t="shared" si="43"/>
        <v>24</v>
      </c>
      <c r="O146" s="152">
        <f t="shared" si="44"/>
        <v>0</v>
      </c>
      <c r="P146" s="155"/>
      <c r="Q146" s="86"/>
      <c r="R146" s="187"/>
      <c r="S146" s="61">
        <f t="shared" si="45"/>
        <v>0</v>
      </c>
    </row>
    <row r="147" spans="1:19" s="138" customFormat="1" ht="15" customHeight="1">
      <c r="A147" s="44">
        <v>51</v>
      </c>
      <c r="B147" s="102" t="s">
        <v>303</v>
      </c>
      <c r="C147" s="41" t="str">
        <f>A68</f>
        <v>11/8（日）</v>
      </c>
      <c r="D147" s="78">
        <v>0.3125</v>
      </c>
      <c r="E147" s="78">
        <v>0.54166666666666663</v>
      </c>
      <c r="F147" s="105">
        <f t="shared" si="38"/>
        <v>0.22916666666666663</v>
      </c>
      <c r="G147" s="82"/>
      <c r="H147" s="40">
        <v>1</v>
      </c>
      <c r="I147" s="245"/>
      <c r="J147" s="52">
        <f t="shared" si="46"/>
        <v>8</v>
      </c>
      <c r="K147" s="52">
        <v>8</v>
      </c>
      <c r="L147" s="52">
        <f t="shared" si="41"/>
        <v>0</v>
      </c>
      <c r="M147" s="38">
        <f t="shared" si="42"/>
        <v>2.5</v>
      </c>
      <c r="N147" s="37">
        <f t="shared" si="43"/>
        <v>8</v>
      </c>
      <c r="O147" s="152">
        <f t="shared" si="44"/>
        <v>0</v>
      </c>
      <c r="P147" s="155"/>
      <c r="Q147" s="86"/>
      <c r="R147" s="187"/>
      <c r="S147" s="61">
        <f t="shared" si="45"/>
        <v>0</v>
      </c>
    </row>
    <row r="148" spans="1:19" s="138" customFormat="1" ht="15" customHeight="1">
      <c r="A148" s="44">
        <v>52</v>
      </c>
      <c r="B148" s="54" t="s">
        <v>309</v>
      </c>
      <c r="C148" s="41" t="str">
        <f>A68</f>
        <v>11/8（日）</v>
      </c>
      <c r="D148" s="78">
        <v>0.33333333333333331</v>
      </c>
      <c r="E148" s="78">
        <v>0.54166666666666663</v>
      </c>
      <c r="F148" s="105">
        <f t="shared" si="38"/>
        <v>0.20833333333333331</v>
      </c>
      <c r="G148" s="82">
        <v>3</v>
      </c>
      <c r="H148" s="40">
        <v>3</v>
      </c>
      <c r="I148" s="245"/>
      <c r="J148" s="52">
        <f t="shared" si="46"/>
        <v>8</v>
      </c>
      <c r="K148" s="52">
        <v>8</v>
      </c>
      <c r="L148" s="52">
        <f t="shared" si="41"/>
        <v>0</v>
      </c>
      <c r="M148" s="38">
        <f t="shared" si="42"/>
        <v>3</v>
      </c>
      <c r="N148" s="37">
        <f t="shared" si="43"/>
        <v>24</v>
      </c>
      <c r="O148" s="152">
        <f t="shared" si="44"/>
        <v>0</v>
      </c>
      <c r="P148" s="155"/>
      <c r="Q148" s="86"/>
      <c r="R148" s="187"/>
      <c r="S148" s="61">
        <f t="shared" si="45"/>
        <v>0</v>
      </c>
    </row>
    <row r="149" spans="1:19" s="138" customFormat="1" ht="15" customHeight="1">
      <c r="A149" s="44">
        <v>53</v>
      </c>
      <c r="B149" s="101" t="s">
        <v>251</v>
      </c>
      <c r="C149" s="41" t="str">
        <f>A68</f>
        <v>11/8（日）</v>
      </c>
      <c r="D149" s="78">
        <v>0.33333333333333331</v>
      </c>
      <c r="E149" s="78">
        <v>0.54166666666666663</v>
      </c>
      <c r="F149" s="105">
        <f t="shared" si="38"/>
        <v>0.20833333333333331</v>
      </c>
      <c r="G149" s="82">
        <v>1</v>
      </c>
      <c r="H149" s="40">
        <v>1</v>
      </c>
      <c r="I149" s="245"/>
      <c r="J149" s="52">
        <f t="shared" si="46"/>
        <v>8</v>
      </c>
      <c r="K149" s="52">
        <v>8</v>
      </c>
      <c r="L149" s="52">
        <f t="shared" si="41"/>
        <v>0</v>
      </c>
      <c r="M149" s="38">
        <f t="shared" si="42"/>
        <v>3</v>
      </c>
      <c r="N149" s="37">
        <f t="shared" si="43"/>
        <v>8</v>
      </c>
      <c r="O149" s="152">
        <f t="shared" si="44"/>
        <v>0</v>
      </c>
      <c r="P149" s="155"/>
      <c r="Q149" s="86"/>
      <c r="R149" s="187"/>
      <c r="S149" s="61">
        <f t="shared" si="45"/>
        <v>0</v>
      </c>
    </row>
    <row r="150" spans="1:19" s="138" customFormat="1" ht="15" customHeight="1">
      <c r="A150" s="44">
        <v>54</v>
      </c>
      <c r="B150" s="54" t="s">
        <v>141</v>
      </c>
      <c r="C150" s="41" t="str">
        <f>A68</f>
        <v>11/8（日）</v>
      </c>
      <c r="D150" s="78">
        <v>0.33333333333333331</v>
      </c>
      <c r="E150" s="78">
        <v>0.54166666666666663</v>
      </c>
      <c r="F150" s="105">
        <f t="shared" si="38"/>
        <v>0.20833333333333331</v>
      </c>
      <c r="G150" s="82">
        <v>3</v>
      </c>
      <c r="H150" s="40">
        <v>3</v>
      </c>
      <c r="I150" s="245"/>
      <c r="J150" s="52">
        <f t="shared" si="46"/>
        <v>8</v>
      </c>
      <c r="K150" s="52">
        <v>8</v>
      </c>
      <c r="L150" s="52">
        <f t="shared" si="41"/>
        <v>0</v>
      </c>
      <c r="M150" s="38">
        <f t="shared" si="42"/>
        <v>3</v>
      </c>
      <c r="N150" s="37">
        <f t="shared" si="43"/>
        <v>24</v>
      </c>
      <c r="O150" s="152">
        <f t="shared" si="44"/>
        <v>0</v>
      </c>
      <c r="P150" s="155"/>
      <c r="Q150" s="86"/>
      <c r="R150" s="187"/>
      <c r="S150" s="61">
        <f t="shared" si="45"/>
        <v>0</v>
      </c>
    </row>
    <row r="151" spans="1:19" s="138" customFormat="1" ht="15" customHeight="1">
      <c r="A151" s="44">
        <v>55</v>
      </c>
      <c r="B151" s="102" t="s">
        <v>253</v>
      </c>
      <c r="C151" s="41" t="str">
        <f>A68</f>
        <v>11/8（日）</v>
      </c>
      <c r="D151" s="78">
        <v>0.33333333333333331</v>
      </c>
      <c r="E151" s="78">
        <v>0.54166666666666663</v>
      </c>
      <c r="F151" s="105">
        <f t="shared" si="38"/>
        <v>0.20833333333333331</v>
      </c>
      <c r="G151" s="82">
        <v>0</v>
      </c>
      <c r="H151" s="40">
        <v>1</v>
      </c>
      <c r="I151" s="245"/>
      <c r="J151" s="52">
        <f t="shared" si="46"/>
        <v>8</v>
      </c>
      <c r="K151" s="52">
        <v>8</v>
      </c>
      <c r="L151" s="52">
        <f t="shared" si="41"/>
        <v>0</v>
      </c>
      <c r="M151" s="38">
        <f t="shared" si="42"/>
        <v>3</v>
      </c>
      <c r="N151" s="37">
        <f t="shared" si="43"/>
        <v>8</v>
      </c>
      <c r="O151" s="152">
        <f t="shared" si="44"/>
        <v>0</v>
      </c>
      <c r="P151" s="155"/>
      <c r="Q151" s="86"/>
      <c r="R151" s="187"/>
      <c r="S151" s="61">
        <f t="shared" si="45"/>
        <v>0</v>
      </c>
    </row>
    <row r="152" spans="1:19" s="138" customFormat="1" ht="15" customHeight="1">
      <c r="A152" s="44">
        <v>56</v>
      </c>
      <c r="B152" s="54" t="s">
        <v>140</v>
      </c>
      <c r="C152" s="41" t="str">
        <f>A68</f>
        <v>11/8（日）</v>
      </c>
      <c r="D152" s="78">
        <v>0.33333333333333331</v>
      </c>
      <c r="E152" s="78">
        <v>0.54166666666666663</v>
      </c>
      <c r="F152" s="105">
        <f t="shared" si="38"/>
        <v>0.20833333333333331</v>
      </c>
      <c r="G152" s="82">
        <v>6</v>
      </c>
      <c r="H152" s="40">
        <v>6</v>
      </c>
      <c r="I152" s="245"/>
      <c r="J152" s="52">
        <f t="shared" si="46"/>
        <v>8</v>
      </c>
      <c r="K152" s="52">
        <v>8</v>
      </c>
      <c r="L152" s="52">
        <f t="shared" si="41"/>
        <v>0</v>
      </c>
      <c r="M152" s="38">
        <f t="shared" si="42"/>
        <v>3</v>
      </c>
      <c r="N152" s="37">
        <f t="shared" si="43"/>
        <v>48</v>
      </c>
      <c r="O152" s="152">
        <f t="shared" si="44"/>
        <v>0</v>
      </c>
      <c r="P152" s="155"/>
      <c r="Q152" s="86"/>
      <c r="R152" s="187"/>
      <c r="S152" s="61">
        <f t="shared" si="45"/>
        <v>0</v>
      </c>
    </row>
    <row r="153" spans="1:19" s="138" customFormat="1" ht="13.5" customHeight="1">
      <c r="A153" s="44">
        <v>57</v>
      </c>
      <c r="B153" s="54" t="s">
        <v>139</v>
      </c>
      <c r="C153" s="41" t="str">
        <f>A68</f>
        <v>11/8（日）</v>
      </c>
      <c r="D153" s="78">
        <v>0.33333333333333331</v>
      </c>
      <c r="E153" s="78">
        <v>0.54166666666666663</v>
      </c>
      <c r="F153" s="105">
        <f t="shared" si="38"/>
        <v>0.20833333333333331</v>
      </c>
      <c r="G153" s="82">
        <v>3</v>
      </c>
      <c r="H153" s="40">
        <v>3</v>
      </c>
      <c r="I153" s="245"/>
      <c r="J153" s="52">
        <f t="shared" si="46"/>
        <v>8</v>
      </c>
      <c r="K153" s="52">
        <v>8</v>
      </c>
      <c r="L153" s="52">
        <f t="shared" si="41"/>
        <v>0</v>
      </c>
      <c r="M153" s="38">
        <f t="shared" si="42"/>
        <v>3</v>
      </c>
      <c r="N153" s="37">
        <f t="shared" si="43"/>
        <v>24</v>
      </c>
      <c r="O153" s="152">
        <f t="shared" si="44"/>
        <v>0</v>
      </c>
      <c r="P153" s="155"/>
      <c r="Q153" s="86"/>
      <c r="R153" s="187"/>
      <c r="S153" s="61">
        <f t="shared" si="45"/>
        <v>0</v>
      </c>
    </row>
    <row r="154" spans="1:19" s="138" customFormat="1" ht="15" customHeight="1">
      <c r="A154" s="44">
        <v>58</v>
      </c>
      <c r="B154" s="54" t="s">
        <v>138</v>
      </c>
      <c r="C154" s="41" t="str">
        <f>A68</f>
        <v>11/8（日）</v>
      </c>
      <c r="D154" s="78">
        <v>0.33333333333333331</v>
      </c>
      <c r="E154" s="78">
        <v>0.54166666666666663</v>
      </c>
      <c r="F154" s="105">
        <f t="shared" si="38"/>
        <v>0.20833333333333331</v>
      </c>
      <c r="G154" s="82">
        <v>2</v>
      </c>
      <c r="H154" s="40">
        <v>3</v>
      </c>
      <c r="I154" s="245"/>
      <c r="J154" s="52">
        <f t="shared" si="46"/>
        <v>8</v>
      </c>
      <c r="K154" s="52">
        <v>8</v>
      </c>
      <c r="L154" s="52">
        <f t="shared" si="41"/>
        <v>0</v>
      </c>
      <c r="M154" s="38">
        <f t="shared" si="42"/>
        <v>3</v>
      </c>
      <c r="N154" s="37">
        <f t="shared" si="43"/>
        <v>24</v>
      </c>
      <c r="O154" s="152">
        <f t="shared" si="44"/>
        <v>0</v>
      </c>
      <c r="P154" s="155"/>
      <c r="Q154" s="86"/>
      <c r="R154" s="187"/>
      <c r="S154" s="61">
        <f t="shared" si="45"/>
        <v>0</v>
      </c>
    </row>
    <row r="155" spans="1:19" s="138" customFormat="1" ht="15" customHeight="1">
      <c r="A155" s="44">
        <v>59</v>
      </c>
      <c r="B155" s="53" t="s">
        <v>137</v>
      </c>
      <c r="C155" s="41" t="str">
        <f>A68</f>
        <v>11/8（日）</v>
      </c>
      <c r="D155" s="78">
        <v>0.33333333333333331</v>
      </c>
      <c r="E155" s="78">
        <v>0.54166666666666663</v>
      </c>
      <c r="F155" s="105">
        <f t="shared" si="38"/>
        <v>0.20833333333333331</v>
      </c>
      <c r="G155" s="82">
        <v>6</v>
      </c>
      <c r="H155" s="40">
        <v>6</v>
      </c>
      <c r="I155" s="245"/>
      <c r="J155" s="52">
        <f t="shared" si="46"/>
        <v>8</v>
      </c>
      <c r="K155" s="52">
        <v>8</v>
      </c>
      <c r="L155" s="52">
        <f t="shared" si="41"/>
        <v>0</v>
      </c>
      <c r="M155" s="38">
        <f t="shared" si="42"/>
        <v>3</v>
      </c>
      <c r="N155" s="37">
        <f t="shared" si="43"/>
        <v>48</v>
      </c>
      <c r="O155" s="152">
        <f t="shared" si="44"/>
        <v>0</v>
      </c>
      <c r="P155" s="155"/>
      <c r="Q155" s="86"/>
      <c r="R155" s="187"/>
      <c r="S155" s="61">
        <f t="shared" si="45"/>
        <v>0</v>
      </c>
    </row>
    <row r="156" spans="1:19" s="138" customFormat="1" ht="15" customHeight="1">
      <c r="A156" s="44">
        <v>60</v>
      </c>
      <c r="B156" s="53" t="s">
        <v>136</v>
      </c>
      <c r="C156" s="41" t="str">
        <f>A68</f>
        <v>11/8（日）</v>
      </c>
      <c r="D156" s="78">
        <v>0.33333333333333331</v>
      </c>
      <c r="E156" s="78">
        <v>0.54166666666666663</v>
      </c>
      <c r="F156" s="105">
        <f t="shared" si="38"/>
        <v>0.20833333333333331</v>
      </c>
      <c r="G156" s="82">
        <v>5</v>
      </c>
      <c r="H156" s="40">
        <v>6</v>
      </c>
      <c r="I156" s="245"/>
      <c r="J156" s="52">
        <f t="shared" si="46"/>
        <v>8</v>
      </c>
      <c r="K156" s="52">
        <v>8</v>
      </c>
      <c r="L156" s="52">
        <f t="shared" si="41"/>
        <v>0</v>
      </c>
      <c r="M156" s="38">
        <f t="shared" si="42"/>
        <v>3</v>
      </c>
      <c r="N156" s="37">
        <f t="shared" si="43"/>
        <v>48</v>
      </c>
      <c r="O156" s="152">
        <f t="shared" si="44"/>
        <v>0</v>
      </c>
      <c r="P156" s="155"/>
      <c r="Q156" s="86"/>
      <c r="R156" s="187"/>
      <c r="S156" s="61">
        <f t="shared" si="45"/>
        <v>0</v>
      </c>
    </row>
    <row r="157" spans="1:19" s="138" customFormat="1" ht="15" customHeight="1">
      <c r="A157" s="44">
        <v>61</v>
      </c>
      <c r="B157" s="53" t="s">
        <v>135</v>
      </c>
      <c r="C157" s="41" t="str">
        <f>A68</f>
        <v>11/8（日）</v>
      </c>
      <c r="D157" s="78">
        <v>0.33333333333333331</v>
      </c>
      <c r="E157" s="78">
        <v>0.5625</v>
      </c>
      <c r="F157" s="105">
        <f t="shared" si="38"/>
        <v>0.22916666666666669</v>
      </c>
      <c r="G157" s="82">
        <v>1</v>
      </c>
      <c r="H157" s="40">
        <v>1</v>
      </c>
      <c r="I157" s="245"/>
      <c r="J157" s="52">
        <f t="shared" si="46"/>
        <v>8</v>
      </c>
      <c r="K157" s="52">
        <v>8</v>
      </c>
      <c r="L157" s="52">
        <f t="shared" si="41"/>
        <v>0</v>
      </c>
      <c r="M157" s="38">
        <f t="shared" si="42"/>
        <v>2.5</v>
      </c>
      <c r="N157" s="37">
        <f t="shared" si="43"/>
        <v>8</v>
      </c>
      <c r="O157" s="152">
        <f t="shared" si="44"/>
        <v>0</v>
      </c>
      <c r="P157" s="155"/>
      <c r="Q157" s="86"/>
      <c r="R157" s="187"/>
      <c r="S157" s="61">
        <f t="shared" si="45"/>
        <v>0</v>
      </c>
    </row>
    <row r="158" spans="1:19" s="138" customFormat="1" ht="15" customHeight="1">
      <c r="A158" s="44">
        <v>62</v>
      </c>
      <c r="B158" s="53" t="s">
        <v>134</v>
      </c>
      <c r="C158" s="41" t="str">
        <f>A68</f>
        <v>11/8（日）</v>
      </c>
      <c r="D158" s="78">
        <v>0.33333333333333331</v>
      </c>
      <c r="E158" s="78">
        <v>0.5625</v>
      </c>
      <c r="F158" s="105">
        <f t="shared" si="38"/>
        <v>0.22916666666666669</v>
      </c>
      <c r="G158" s="82">
        <v>1</v>
      </c>
      <c r="H158" s="40">
        <v>1</v>
      </c>
      <c r="I158" s="245"/>
      <c r="J158" s="38">
        <f t="shared" si="46"/>
        <v>8</v>
      </c>
      <c r="K158" s="52">
        <v>8</v>
      </c>
      <c r="L158" s="52">
        <f t="shared" si="41"/>
        <v>0</v>
      </c>
      <c r="M158" s="38">
        <f t="shared" si="42"/>
        <v>2.5</v>
      </c>
      <c r="N158" s="37">
        <f t="shared" si="43"/>
        <v>8</v>
      </c>
      <c r="O158" s="152">
        <f t="shared" si="44"/>
        <v>0</v>
      </c>
      <c r="P158" s="155"/>
      <c r="Q158" s="86"/>
      <c r="R158" s="187"/>
      <c r="S158" s="61">
        <f t="shared" si="45"/>
        <v>0</v>
      </c>
    </row>
    <row r="159" spans="1:19" s="138" customFormat="1" ht="15" customHeight="1">
      <c r="A159" s="44">
        <v>63</v>
      </c>
      <c r="B159" s="53" t="s">
        <v>133</v>
      </c>
      <c r="C159" s="41" t="str">
        <f>A68</f>
        <v>11/8（日）</v>
      </c>
      <c r="D159" s="78">
        <v>0.33333333333333331</v>
      </c>
      <c r="E159" s="78">
        <v>0.5625</v>
      </c>
      <c r="F159" s="105">
        <f t="shared" si="38"/>
        <v>0.22916666666666669</v>
      </c>
      <c r="G159" s="82">
        <v>3</v>
      </c>
      <c r="H159" s="40">
        <v>4</v>
      </c>
      <c r="I159" s="245"/>
      <c r="J159" s="38">
        <f t="shared" si="46"/>
        <v>8</v>
      </c>
      <c r="K159" s="52">
        <v>8</v>
      </c>
      <c r="L159" s="52">
        <f t="shared" si="41"/>
        <v>0</v>
      </c>
      <c r="M159" s="38">
        <f t="shared" si="42"/>
        <v>2.5</v>
      </c>
      <c r="N159" s="37">
        <f t="shared" si="43"/>
        <v>32</v>
      </c>
      <c r="O159" s="152">
        <f t="shared" si="44"/>
        <v>0</v>
      </c>
      <c r="P159" s="155"/>
      <c r="Q159" s="86"/>
      <c r="R159" s="187"/>
      <c r="S159" s="61">
        <f t="shared" si="45"/>
        <v>0</v>
      </c>
    </row>
    <row r="160" spans="1:19" s="138" customFormat="1" ht="15" customHeight="1">
      <c r="A160" s="44">
        <v>64</v>
      </c>
      <c r="B160" s="53" t="s">
        <v>132</v>
      </c>
      <c r="C160" s="41" t="str">
        <f>A68</f>
        <v>11/8（日）</v>
      </c>
      <c r="D160" s="78">
        <v>0.33333333333333331</v>
      </c>
      <c r="E160" s="78">
        <v>0.5625</v>
      </c>
      <c r="F160" s="105">
        <f t="shared" si="38"/>
        <v>0.22916666666666669</v>
      </c>
      <c r="G160" s="82">
        <v>1</v>
      </c>
      <c r="H160" s="40">
        <v>2</v>
      </c>
      <c r="I160" s="245"/>
      <c r="J160" s="38">
        <f t="shared" si="46"/>
        <v>8</v>
      </c>
      <c r="K160" s="52">
        <v>8</v>
      </c>
      <c r="L160" s="52">
        <f t="shared" si="41"/>
        <v>0</v>
      </c>
      <c r="M160" s="38">
        <f t="shared" si="42"/>
        <v>2.5</v>
      </c>
      <c r="N160" s="37">
        <f t="shared" si="43"/>
        <v>16</v>
      </c>
      <c r="O160" s="152">
        <f t="shared" si="44"/>
        <v>0</v>
      </c>
      <c r="P160" s="155"/>
      <c r="Q160" s="86"/>
      <c r="R160" s="187"/>
      <c r="S160" s="61">
        <f t="shared" si="45"/>
        <v>0</v>
      </c>
    </row>
    <row r="161" spans="1:19" s="138" customFormat="1" ht="15" customHeight="1">
      <c r="A161" s="44">
        <v>65</v>
      </c>
      <c r="B161" s="53" t="s">
        <v>131</v>
      </c>
      <c r="C161" s="41" t="str">
        <f>A68</f>
        <v>11/8（日）</v>
      </c>
      <c r="D161" s="78">
        <v>0.33333333333333331</v>
      </c>
      <c r="E161" s="78">
        <v>0.58333333333333337</v>
      </c>
      <c r="F161" s="105">
        <f t="shared" ref="F161:F214" si="47">E161-D161</f>
        <v>0.25000000000000006</v>
      </c>
      <c r="G161" s="82">
        <v>2</v>
      </c>
      <c r="H161" s="40">
        <v>3</v>
      </c>
      <c r="I161" s="245"/>
      <c r="J161" s="38">
        <f t="shared" si="46"/>
        <v>8</v>
      </c>
      <c r="K161" s="52">
        <v>8</v>
      </c>
      <c r="L161" s="52">
        <f t="shared" ref="L161:L214" si="48">TEXT(MAX(0,MIN($E161,"5:00")-MAX($D161,"00:00")),"h:mm")*24+TEXT(MAX(0,MIN($E161,"29:00")-MAX($D161,"22:00")),"h:mm")*24</f>
        <v>0</v>
      </c>
      <c r="M161" s="38">
        <f t="shared" ref="M161:M214" si="49">IF((K161+L161-TEXT((F161),"h:mm")*24)&lt;0,0,(K161+L161-TEXT((F161),"h:mm")*24))</f>
        <v>2</v>
      </c>
      <c r="N161" s="37">
        <f t="shared" ref="N161:N214" si="50">K161*H161</f>
        <v>24</v>
      </c>
      <c r="O161" s="152">
        <f t="shared" ref="O161:O214" si="51">L161*H161</f>
        <v>0</v>
      </c>
      <c r="P161" s="155"/>
      <c r="Q161" s="86"/>
      <c r="R161" s="187"/>
      <c r="S161" s="61">
        <f t="shared" ref="S161:S214" si="52">ROUNDDOWN(P161*N161+Q161*O161,0)+ROUNDDOWN(R161*I161*K161,0)</f>
        <v>0</v>
      </c>
    </row>
    <row r="162" spans="1:19" s="138" customFormat="1" ht="15" customHeight="1">
      <c r="A162" s="44">
        <v>66</v>
      </c>
      <c r="B162" s="53" t="s">
        <v>130</v>
      </c>
      <c r="C162" s="41" t="str">
        <f>A68</f>
        <v>11/8（日）</v>
      </c>
      <c r="D162" s="78">
        <v>0.33333333333333331</v>
      </c>
      <c r="E162" s="78">
        <v>0.58333333333333337</v>
      </c>
      <c r="F162" s="105">
        <f t="shared" si="47"/>
        <v>0.25000000000000006</v>
      </c>
      <c r="G162" s="82">
        <v>7</v>
      </c>
      <c r="H162" s="40">
        <v>8</v>
      </c>
      <c r="I162" s="245"/>
      <c r="J162" s="38">
        <f t="shared" si="46"/>
        <v>8</v>
      </c>
      <c r="K162" s="52">
        <v>8</v>
      </c>
      <c r="L162" s="52">
        <f t="shared" si="48"/>
        <v>0</v>
      </c>
      <c r="M162" s="38">
        <f t="shared" si="49"/>
        <v>2</v>
      </c>
      <c r="N162" s="37">
        <f t="shared" si="50"/>
        <v>64</v>
      </c>
      <c r="O162" s="152">
        <f t="shared" si="51"/>
        <v>0</v>
      </c>
      <c r="P162" s="155"/>
      <c r="Q162" s="86"/>
      <c r="R162" s="187"/>
      <c r="S162" s="61">
        <f t="shared" si="52"/>
        <v>0</v>
      </c>
    </row>
    <row r="163" spans="1:19" s="138" customFormat="1" ht="15" customHeight="1">
      <c r="A163" s="44">
        <v>67</v>
      </c>
      <c r="B163" s="53" t="s">
        <v>129</v>
      </c>
      <c r="C163" s="41" t="str">
        <f>A68</f>
        <v>11/8（日）</v>
      </c>
      <c r="D163" s="78">
        <v>0.33333333333333331</v>
      </c>
      <c r="E163" s="78">
        <v>0.58333333333333337</v>
      </c>
      <c r="F163" s="105">
        <f t="shared" si="47"/>
        <v>0.25000000000000006</v>
      </c>
      <c r="G163" s="82"/>
      <c r="H163" s="40">
        <v>1</v>
      </c>
      <c r="I163" s="245"/>
      <c r="J163" s="38">
        <f t="shared" si="46"/>
        <v>8</v>
      </c>
      <c r="K163" s="52">
        <v>8</v>
      </c>
      <c r="L163" s="52">
        <f t="shared" si="48"/>
        <v>0</v>
      </c>
      <c r="M163" s="38">
        <f t="shared" si="49"/>
        <v>2</v>
      </c>
      <c r="N163" s="37">
        <f t="shared" si="50"/>
        <v>8</v>
      </c>
      <c r="O163" s="152">
        <f t="shared" si="51"/>
        <v>0</v>
      </c>
      <c r="P163" s="155"/>
      <c r="Q163" s="86"/>
      <c r="R163" s="187"/>
      <c r="S163" s="61">
        <f t="shared" si="52"/>
        <v>0</v>
      </c>
    </row>
    <row r="164" spans="1:19" s="138" customFormat="1" ht="15" customHeight="1">
      <c r="A164" s="44">
        <v>68</v>
      </c>
      <c r="B164" s="53" t="s">
        <v>128</v>
      </c>
      <c r="C164" s="41" t="str">
        <f>A68</f>
        <v>11/8（日）</v>
      </c>
      <c r="D164" s="78">
        <v>0.33333333333333331</v>
      </c>
      <c r="E164" s="78">
        <v>0.58333333333333337</v>
      </c>
      <c r="F164" s="105">
        <f t="shared" si="47"/>
        <v>0.25000000000000006</v>
      </c>
      <c r="G164" s="82"/>
      <c r="H164" s="40">
        <v>1</v>
      </c>
      <c r="I164" s="245"/>
      <c r="J164" s="38">
        <f t="shared" si="46"/>
        <v>8</v>
      </c>
      <c r="K164" s="52">
        <v>8</v>
      </c>
      <c r="L164" s="52">
        <f t="shared" si="48"/>
        <v>0</v>
      </c>
      <c r="M164" s="38">
        <f t="shared" si="49"/>
        <v>2</v>
      </c>
      <c r="N164" s="37">
        <f t="shared" si="50"/>
        <v>8</v>
      </c>
      <c r="O164" s="152">
        <f t="shared" si="51"/>
        <v>0</v>
      </c>
      <c r="P164" s="155"/>
      <c r="Q164" s="86"/>
      <c r="R164" s="187"/>
      <c r="S164" s="61">
        <f t="shared" si="52"/>
        <v>0</v>
      </c>
    </row>
    <row r="165" spans="1:19" s="138" customFormat="1" ht="15" customHeight="1">
      <c r="A165" s="44">
        <v>69</v>
      </c>
      <c r="B165" s="53" t="s">
        <v>127</v>
      </c>
      <c r="C165" s="41" t="str">
        <f>A68</f>
        <v>11/8（日）</v>
      </c>
      <c r="D165" s="78">
        <v>0.33333333333333331</v>
      </c>
      <c r="E165" s="78">
        <v>0.58333333333333337</v>
      </c>
      <c r="F165" s="105">
        <f t="shared" si="47"/>
        <v>0.25000000000000006</v>
      </c>
      <c r="G165" s="82"/>
      <c r="H165" s="40">
        <v>1</v>
      </c>
      <c r="I165" s="245"/>
      <c r="J165" s="38">
        <f t="shared" si="46"/>
        <v>8</v>
      </c>
      <c r="K165" s="52">
        <v>8</v>
      </c>
      <c r="L165" s="52">
        <f t="shared" si="48"/>
        <v>0</v>
      </c>
      <c r="M165" s="38">
        <f t="shared" si="49"/>
        <v>2</v>
      </c>
      <c r="N165" s="37">
        <f t="shared" si="50"/>
        <v>8</v>
      </c>
      <c r="O165" s="152">
        <f t="shared" si="51"/>
        <v>0</v>
      </c>
      <c r="P165" s="155"/>
      <c r="Q165" s="86"/>
      <c r="R165" s="187"/>
      <c r="S165" s="61">
        <f t="shared" si="52"/>
        <v>0</v>
      </c>
    </row>
    <row r="166" spans="1:19" s="138" customFormat="1" ht="15" customHeight="1">
      <c r="A166" s="44">
        <v>70</v>
      </c>
      <c r="B166" s="53" t="s">
        <v>126</v>
      </c>
      <c r="C166" s="41" t="str">
        <f>A68</f>
        <v>11/8（日）</v>
      </c>
      <c r="D166" s="78">
        <v>0.33333333333333331</v>
      </c>
      <c r="E166" s="78">
        <v>0.58333333333333337</v>
      </c>
      <c r="F166" s="105">
        <f t="shared" si="47"/>
        <v>0.25000000000000006</v>
      </c>
      <c r="G166" s="82">
        <v>2</v>
      </c>
      <c r="H166" s="40">
        <v>3</v>
      </c>
      <c r="I166" s="245"/>
      <c r="J166" s="38">
        <f t="shared" si="46"/>
        <v>8</v>
      </c>
      <c r="K166" s="52">
        <v>8</v>
      </c>
      <c r="L166" s="52">
        <f t="shared" si="48"/>
        <v>0</v>
      </c>
      <c r="M166" s="38">
        <f t="shared" si="49"/>
        <v>2</v>
      </c>
      <c r="N166" s="37">
        <f t="shared" si="50"/>
        <v>24</v>
      </c>
      <c r="O166" s="152">
        <f t="shared" si="51"/>
        <v>0</v>
      </c>
      <c r="P166" s="155"/>
      <c r="Q166" s="86"/>
      <c r="R166" s="187"/>
      <c r="S166" s="61">
        <f t="shared" si="52"/>
        <v>0</v>
      </c>
    </row>
    <row r="167" spans="1:19" s="138" customFormat="1" ht="15" customHeight="1">
      <c r="A167" s="44">
        <v>71</v>
      </c>
      <c r="B167" s="54" t="s">
        <v>125</v>
      </c>
      <c r="C167" s="41" t="str">
        <f>A68</f>
        <v>11/8（日）</v>
      </c>
      <c r="D167" s="78">
        <v>0.33333333333333331</v>
      </c>
      <c r="E167" s="78">
        <v>0.58333333333333337</v>
      </c>
      <c r="F167" s="105">
        <f t="shared" si="47"/>
        <v>0.25000000000000006</v>
      </c>
      <c r="G167" s="82"/>
      <c r="H167" s="40">
        <v>1</v>
      </c>
      <c r="I167" s="245"/>
      <c r="J167" s="38">
        <f t="shared" si="46"/>
        <v>8</v>
      </c>
      <c r="K167" s="52">
        <v>8</v>
      </c>
      <c r="L167" s="52">
        <f t="shared" si="48"/>
        <v>0</v>
      </c>
      <c r="M167" s="38">
        <f t="shared" si="49"/>
        <v>2</v>
      </c>
      <c r="N167" s="37">
        <f t="shared" si="50"/>
        <v>8</v>
      </c>
      <c r="O167" s="152">
        <f t="shared" si="51"/>
        <v>0</v>
      </c>
      <c r="P167" s="155"/>
      <c r="Q167" s="86"/>
      <c r="R167" s="187"/>
      <c r="S167" s="61">
        <f t="shared" si="52"/>
        <v>0</v>
      </c>
    </row>
    <row r="168" spans="1:19" s="138" customFormat="1" ht="15" customHeight="1">
      <c r="A168" s="44">
        <v>72</v>
      </c>
      <c r="B168" s="54" t="s">
        <v>124</v>
      </c>
      <c r="C168" s="41" t="str">
        <f>A68</f>
        <v>11/8（日）</v>
      </c>
      <c r="D168" s="78">
        <v>0.33333333333333331</v>
      </c>
      <c r="E168" s="78">
        <v>0.58333333333333337</v>
      </c>
      <c r="F168" s="105">
        <f t="shared" si="47"/>
        <v>0.25000000000000006</v>
      </c>
      <c r="G168" s="82"/>
      <c r="H168" s="40">
        <v>1</v>
      </c>
      <c r="I168" s="245"/>
      <c r="J168" s="38">
        <f t="shared" si="46"/>
        <v>8</v>
      </c>
      <c r="K168" s="52">
        <v>8</v>
      </c>
      <c r="L168" s="52">
        <f t="shared" si="48"/>
        <v>0</v>
      </c>
      <c r="M168" s="38">
        <f t="shared" si="49"/>
        <v>2</v>
      </c>
      <c r="N168" s="37">
        <f t="shared" si="50"/>
        <v>8</v>
      </c>
      <c r="O168" s="152">
        <f t="shared" si="51"/>
        <v>0</v>
      </c>
      <c r="P168" s="155"/>
      <c r="Q168" s="86"/>
      <c r="R168" s="187"/>
      <c r="S168" s="61">
        <f t="shared" si="52"/>
        <v>0</v>
      </c>
    </row>
    <row r="169" spans="1:19" s="138" customFormat="1" ht="15" customHeight="1">
      <c r="A169" s="44">
        <v>73</v>
      </c>
      <c r="B169" s="53" t="s">
        <v>123</v>
      </c>
      <c r="C169" s="41" t="str">
        <f>A68</f>
        <v>11/8（日）</v>
      </c>
      <c r="D169" s="78">
        <v>0.33333333333333331</v>
      </c>
      <c r="E169" s="78">
        <v>0.58333333333333337</v>
      </c>
      <c r="F169" s="105">
        <f t="shared" si="47"/>
        <v>0.25000000000000006</v>
      </c>
      <c r="G169" s="82">
        <v>9</v>
      </c>
      <c r="H169" s="40">
        <v>10</v>
      </c>
      <c r="I169" s="245"/>
      <c r="J169" s="38">
        <f t="shared" si="46"/>
        <v>8</v>
      </c>
      <c r="K169" s="52">
        <v>8</v>
      </c>
      <c r="L169" s="52">
        <f t="shared" si="48"/>
        <v>0</v>
      </c>
      <c r="M169" s="38">
        <f t="shared" si="49"/>
        <v>2</v>
      </c>
      <c r="N169" s="37">
        <f t="shared" si="50"/>
        <v>80</v>
      </c>
      <c r="O169" s="152">
        <f t="shared" si="51"/>
        <v>0</v>
      </c>
      <c r="P169" s="155"/>
      <c r="Q169" s="86"/>
      <c r="R169" s="187"/>
      <c r="S169" s="61">
        <f t="shared" si="52"/>
        <v>0</v>
      </c>
    </row>
    <row r="170" spans="1:19" s="163" customFormat="1" ht="15" customHeight="1">
      <c r="A170" s="44">
        <v>74</v>
      </c>
      <c r="B170" s="53" t="s">
        <v>122</v>
      </c>
      <c r="C170" s="41" t="str">
        <f>A68</f>
        <v>11/8（日）</v>
      </c>
      <c r="D170" s="78">
        <v>0.35416666666666669</v>
      </c>
      <c r="E170" s="78">
        <v>0.58333333333333337</v>
      </c>
      <c r="F170" s="105">
        <f t="shared" si="47"/>
        <v>0.22916666666666669</v>
      </c>
      <c r="G170" s="82">
        <v>9</v>
      </c>
      <c r="H170" s="40">
        <v>10</v>
      </c>
      <c r="I170" s="245"/>
      <c r="J170" s="38">
        <f t="shared" si="46"/>
        <v>8</v>
      </c>
      <c r="K170" s="52">
        <v>8</v>
      </c>
      <c r="L170" s="52">
        <f t="shared" si="48"/>
        <v>0</v>
      </c>
      <c r="M170" s="38">
        <f t="shared" si="49"/>
        <v>2.5</v>
      </c>
      <c r="N170" s="37">
        <f t="shared" si="50"/>
        <v>80</v>
      </c>
      <c r="O170" s="152">
        <f t="shared" si="51"/>
        <v>0</v>
      </c>
      <c r="P170" s="155"/>
      <c r="Q170" s="86"/>
      <c r="R170" s="187"/>
      <c r="S170" s="61">
        <f t="shared" si="52"/>
        <v>0</v>
      </c>
    </row>
    <row r="171" spans="1:19" s="138" customFormat="1" ht="15" customHeight="1">
      <c r="A171" s="44">
        <v>75</v>
      </c>
      <c r="B171" s="53" t="s">
        <v>121</v>
      </c>
      <c r="C171" s="41" t="str">
        <f>A68</f>
        <v>11/8（日）</v>
      </c>
      <c r="D171" s="78">
        <v>0.35416666666666669</v>
      </c>
      <c r="E171" s="78">
        <v>0.58333333333333337</v>
      </c>
      <c r="F171" s="105">
        <f t="shared" si="47"/>
        <v>0.22916666666666669</v>
      </c>
      <c r="G171" s="82">
        <v>6</v>
      </c>
      <c r="H171" s="40">
        <v>7</v>
      </c>
      <c r="I171" s="245"/>
      <c r="J171" s="38">
        <f t="shared" si="46"/>
        <v>8</v>
      </c>
      <c r="K171" s="52">
        <v>8</v>
      </c>
      <c r="L171" s="52">
        <f t="shared" si="48"/>
        <v>0</v>
      </c>
      <c r="M171" s="38">
        <f t="shared" si="49"/>
        <v>2.5</v>
      </c>
      <c r="N171" s="37">
        <f t="shared" si="50"/>
        <v>56</v>
      </c>
      <c r="O171" s="152">
        <f t="shared" si="51"/>
        <v>0</v>
      </c>
      <c r="P171" s="155"/>
      <c r="Q171" s="86"/>
      <c r="R171" s="187"/>
      <c r="S171" s="61">
        <f t="shared" si="52"/>
        <v>0</v>
      </c>
    </row>
    <row r="172" spans="1:19" s="138" customFormat="1" ht="15" customHeight="1">
      <c r="A172" s="44">
        <v>76</v>
      </c>
      <c r="B172" s="53" t="s">
        <v>120</v>
      </c>
      <c r="C172" s="41" t="str">
        <f>A68</f>
        <v>11/8（日）</v>
      </c>
      <c r="D172" s="78">
        <v>0.35416666666666669</v>
      </c>
      <c r="E172" s="78">
        <v>0.58333333333333337</v>
      </c>
      <c r="F172" s="105">
        <f t="shared" si="47"/>
        <v>0.22916666666666669</v>
      </c>
      <c r="G172" s="82">
        <v>7</v>
      </c>
      <c r="H172" s="40">
        <v>8</v>
      </c>
      <c r="I172" s="245"/>
      <c r="J172" s="38">
        <f t="shared" si="46"/>
        <v>8</v>
      </c>
      <c r="K172" s="52">
        <v>8</v>
      </c>
      <c r="L172" s="52">
        <f t="shared" si="48"/>
        <v>0</v>
      </c>
      <c r="M172" s="38">
        <f t="shared" si="49"/>
        <v>2.5</v>
      </c>
      <c r="N172" s="37">
        <f t="shared" si="50"/>
        <v>64</v>
      </c>
      <c r="O172" s="152">
        <f t="shared" si="51"/>
        <v>0</v>
      </c>
      <c r="P172" s="155"/>
      <c r="Q172" s="86"/>
      <c r="R172" s="187"/>
      <c r="S172" s="61">
        <f t="shared" si="52"/>
        <v>0</v>
      </c>
    </row>
    <row r="173" spans="1:19" s="138" customFormat="1" ht="15" customHeight="1">
      <c r="A173" s="219">
        <v>77</v>
      </c>
      <c r="B173" s="54" t="s">
        <v>119</v>
      </c>
      <c r="C173" s="41" t="str">
        <f>A68</f>
        <v>11/8（日）</v>
      </c>
      <c r="D173" s="78">
        <v>0.35416666666666669</v>
      </c>
      <c r="E173" s="78">
        <v>0.58333333333333337</v>
      </c>
      <c r="F173" s="105">
        <f t="shared" si="47"/>
        <v>0.22916666666666669</v>
      </c>
      <c r="G173" s="82">
        <v>2</v>
      </c>
      <c r="H173" s="40">
        <v>2</v>
      </c>
      <c r="I173" s="245"/>
      <c r="J173" s="38">
        <f t="shared" si="46"/>
        <v>8</v>
      </c>
      <c r="K173" s="52">
        <v>8</v>
      </c>
      <c r="L173" s="52">
        <f t="shared" si="48"/>
        <v>0</v>
      </c>
      <c r="M173" s="38">
        <f t="shared" si="49"/>
        <v>2.5</v>
      </c>
      <c r="N173" s="37">
        <f t="shared" si="50"/>
        <v>16</v>
      </c>
      <c r="O173" s="152">
        <f t="shared" si="51"/>
        <v>0</v>
      </c>
      <c r="P173" s="155"/>
      <c r="Q173" s="86"/>
      <c r="R173" s="187"/>
      <c r="S173" s="61">
        <f t="shared" si="52"/>
        <v>0</v>
      </c>
    </row>
    <row r="174" spans="1:19" s="138" customFormat="1" ht="15" customHeight="1">
      <c r="A174" s="44">
        <v>78</v>
      </c>
      <c r="B174" s="54" t="s">
        <v>118</v>
      </c>
      <c r="C174" s="41" t="str">
        <f>A68</f>
        <v>11/8（日）</v>
      </c>
      <c r="D174" s="78">
        <v>0.35416666666666669</v>
      </c>
      <c r="E174" s="78">
        <v>0.58333333333333337</v>
      </c>
      <c r="F174" s="105">
        <f t="shared" si="47"/>
        <v>0.22916666666666669</v>
      </c>
      <c r="G174" s="82">
        <v>4</v>
      </c>
      <c r="H174" s="40">
        <v>6</v>
      </c>
      <c r="I174" s="245"/>
      <c r="J174" s="38">
        <f t="shared" si="46"/>
        <v>8</v>
      </c>
      <c r="K174" s="52">
        <v>8</v>
      </c>
      <c r="L174" s="52">
        <f t="shared" si="48"/>
        <v>0</v>
      </c>
      <c r="M174" s="38">
        <f t="shared" si="49"/>
        <v>2.5</v>
      </c>
      <c r="N174" s="37">
        <f t="shared" si="50"/>
        <v>48</v>
      </c>
      <c r="O174" s="152">
        <f t="shared" si="51"/>
        <v>0</v>
      </c>
      <c r="P174" s="155"/>
      <c r="Q174" s="86"/>
      <c r="R174" s="187"/>
      <c r="S174" s="61">
        <f t="shared" si="52"/>
        <v>0</v>
      </c>
    </row>
    <row r="175" spans="1:19" s="138" customFormat="1" ht="15" customHeight="1">
      <c r="A175" s="219">
        <v>79</v>
      </c>
      <c r="B175" s="54" t="s">
        <v>117</v>
      </c>
      <c r="C175" s="41" t="str">
        <f>A68</f>
        <v>11/8（日）</v>
      </c>
      <c r="D175" s="78">
        <v>0.35416666666666669</v>
      </c>
      <c r="E175" s="78">
        <v>0.58333333333333337</v>
      </c>
      <c r="F175" s="105">
        <f t="shared" si="47"/>
        <v>0.22916666666666669</v>
      </c>
      <c r="G175" s="82">
        <v>2</v>
      </c>
      <c r="H175" s="40">
        <v>2</v>
      </c>
      <c r="I175" s="245"/>
      <c r="J175" s="38">
        <f t="shared" si="46"/>
        <v>8</v>
      </c>
      <c r="K175" s="52">
        <v>8</v>
      </c>
      <c r="L175" s="52">
        <f t="shared" si="48"/>
        <v>0</v>
      </c>
      <c r="M175" s="38">
        <f t="shared" si="49"/>
        <v>2.5</v>
      </c>
      <c r="N175" s="37">
        <f t="shared" si="50"/>
        <v>16</v>
      </c>
      <c r="O175" s="152">
        <f t="shared" si="51"/>
        <v>0</v>
      </c>
      <c r="P175" s="155"/>
      <c r="Q175" s="86"/>
      <c r="R175" s="187"/>
      <c r="S175" s="61">
        <f t="shared" si="52"/>
        <v>0</v>
      </c>
    </row>
    <row r="176" spans="1:19" s="138" customFormat="1" ht="15" customHeight="1">
      <c r="A176" s="44">
        <v>80</v>
      </c>
      <c r="B176" s="54" t="s">
        <v>238</v>
      </c>
      <c r="C176" s="41" t="str">
        <f>A68</f>
        <v>11/8（日）</v>
      </c>
      <c r="D176" s="78">
        <v>0.35416666666666669</v>
      </c>
      <c r="E176" s="78">
        <v>0.58333333333333337</v>
      </c>
      <c r="F176" s="105">
        <f t="shared" si="47"/>
        <v>0.22916666666666669</v>
      </c>
      <c r="G176" s="82">
        <v>1</v>
      </c>
      <c r="H176" s="40">
        <v>1</v>
      </c>
      <c r="I176" s="245"/>
      <c r="J176" s="38">
        <f t="shared" ref="J176:J187" si="53">SUM($K176:$L176)</f>
        <v>8</v>
      </c>
      <c r="K176" s="52">
        <v>8</v>
      </c>
      <c r="L176" s="52">
        <f t="shared" si="48"/>
        <v>0</v>
      </c>
      <c r="M176" s="38">
        <f t="shared" si="49"/>
        <v>2.5</v>
      </c>
      <c r="N176" s="37">
        <f t="shared" si="50"/>
        <v>8</v>
      </c>
      <c r="O176" s="152">
        <f t="shared" si="51"/>
        <v>0</v>
      </c>
      <c r="P176" s="155"/>
      <c r="Q176" s="86"/>
      <c r="R176" s="187"/>
      <c r="S176" s="61">
        <f t="shared" si="52"/>
        <v>0</v>
      </c>
    </row>
    <row r="177" spans="1:19" s="138" customFormat="1" ht="15" customHeight="1">
      <c r="A177" s="219">
        <v>81</v>
      </c>
      <c r="B177" s="54" t="s">
        <v>116</v>
      </c>
      <c r="C177" s="41" t="str">
        <f>A68</f>
        <v>11/8（日）</v>
      </c>
      <c r="D177" s="78">
        <v>0.35416666666666669</v>
      </c>
      <c r="E177" s="78">
        <v>0.58333333333333337</v>
      </c>
      <c r="F177" s="105">
        <f t="shared" si="47"/>
        <v>0.22916666666666669</v>
      </c>
      <c r="G177" s="82">
        <v>2</v>
      </c>
      <c r="H177" s="40">
        <v>2</v>
      </c>
      <c r="I177" s="245"/>
      <c r="J177" s="38">
        <f t="shared" si="53"/>
        <v>8</v>
      </c>
      <c r="K177" s="52">
        <v>8</v>
      </c>
      <c r="L177" s="52">
        <f t="shared" si="48"/>
        <v>0</v>
      </c>
      <c r="M177" s="38">
        <f t="shared" si="49"/>
        <v>2.5</v>
      </c>
      <c r="N177" s="37">
        <f t="shared" si="50"/>
        <v>16</v>
      </c>
      <c r="O177" s="152">
        <f t="shared" si="51"/>
        <v>0</v>
      </c>
      <c r="P177" s="155"/>
      <c r="Q177" s="86"/>
      <c r="R177" s="187"/>
      <c r="S177" s="61">
        <f t="shared" si="52"/>
        <v>0</v>
      </c>
    </row>
    <row r="178" spans="1:19" s="138" customFormat="1" ht="15" customHeight="1">
      <c r="A178" s="44">
        <v>82</v>
      </c>
      <c r="B178" s="54" t="s">
        <v>115</v>
      </c>
      <c r="C178" s="41" t="str">
        <f>A68</f>
        <v>11/8（日）</v>
      </c>
      <c r="D178" s="78">
        <v>0.35416666666666669</v>
      </c>
      <c r="E178" s="78">
        <v>0.58333333333333337</v>
      </c>
      <c r="F178" s="105">
        <f t="shared" si="47"/>
        <v>0.22916666666666669</v>
      </c>
      <c r="G178" s="82">
        <v>1</v>
      </c>
      <c r="H178" s="40">
        <v>1</v>
      </c>
      <c r="I178" s="245"/>
      <c r="J178" s="38">
        <f t="shared" si="53"/>
        <v>8</v>
      </c>
      <c r="K178" s="52">
        <v>8</v>
      </c>
      <c r="L178" s="52">
        <f t="shared" si="48"/>
        <v>0</v>
      </c>
      <c r="M178" s="38">
        <f t="shared" si="49"/>
        <v>2.5</v>
      </c>
      <c r="N178" s="37">
        <f t="shared" si="50"/>
        <v>8</v>
      </c>
      <c r="O178" s="152">
        <f t="shared" si="51"/>
        <v>0</v>
      </c>
      <c r="P178" s="155"/>
      <c r="Q178" s="86"/>
      <c r="R178" s="187"/>
      <c r="S178" s="61">
        <f t="shared" si="52"/>
        <v>0</v>
      </c>
    </row>
    <row r="179" spans="1:19" s="138" customFormat="1" ht="15" customHeight="1">
      <c r="A179" s="219">
        <v>83</v>
      </c>
      <c r="B179" s="54" t="s">
        <v>114</v>
      </c>
      <c r="C179" s="41" t="str">
        <f>A68</f>
        <v>11/8（日）</v>
      </c>
      <c r="D179" s="78">
        <v>0.35416666666666669</v>
      </c>
      <c r="E179" s="78">
        <v>0.58333333333333337</v>
      </c>
      <c r="F179" s="105">
        <f t="shared" si="47"/>
        <v>0.22916666666666669</v>
      </c>
      <c r="G179" s="82">
        <v>2</v>
      </c>
      <c r="H179" s="40">
        <v>2</v>
      </c>
      <c r="I179" s="245"/>
      <c r="J179" s="38">
        <f t="shared" si="53"/>
        <v>8</v>
      </c>
      <c r="K179" s="52">
        <v>8</v>
      </c>
      <c r="L179" s="52">
        <f t="shared" si="48"/>
        <v>0</v>
      </c>
      <c r="M179" s="38">
        <f t="shared" si="49"/>
        <v>2.5</v>
      </c>
      <c r="N179" s="37">
        <f t="shared" si="50"/>
        <v>16</v>
      </c>
      <c r="O179" s="152">
        <f t="shared" si="51"/>
        <v>0</v>
      </c>
      <c r="P179" s="155"/>
      <c r="Q179" s="86"/>
      <c r="R179" s="187"/>
      <c r="S179" s="61">
        <f t="shared" si="52"/>
        <v>0</v>
      </c>
    </row>
    <row r="180" spans="1:19" s="138" customFormat="1" ht="15" customHeight="1">
      <c r="A180" s="44">
        <v>84</v>
      </c>
      <c r="B180" s="53" t="s">
        <v>113</v>
      </c>
      <c r="C180" s="41" t="str">
        <f>A68</f>
        <v>11/8（日）</v>
      </c>
      <c r="D180" s="78">
        <v>0.35416666666666669</v>
      </c>
      <c r="E180" s="78">
        <v>0.58333333333333337</v>
      </c>
      <c r="F180" s="105">
        <f t="shared" si="47"/>
        <v>0.22916666666666669</v>
      </c>
      <c r="G180" s="82">
        <v>12</v>
      </c>
      <c r="H180" s="40">
        <v>14</v>
      </c>
      <c r="I180" s="245"/>
      <c r="J180" s="38">
        <f t="shared" si="53"/>
        <v>8</v>
      </c>
      <c r="K180" s="52">
        <v>8</v>
      </c>
      <c r="L180" s="52">
        <f t="shared" si="48"/>
        <v>0</v>
      </c>
      <c r="M180" s="38">
        <f t="shared" si="49"/>
        <v>2.5</v>
      </c>
      <c r="N180" s="37">
        <f t="shared" si="50"/>
        <v>112</v>
      </c>
      <c r="O180" s="152">
        <f t="shared" si="51"/>
        <v>0</v>
      </c>
      <c r="P180" s="155"/>
      <c r="Q180" s="86"/>
      <c r="R180" s="187"/>
      <c r="S180" s="61">
        <f t="shared" si="52"/>
        <v>0</v>
      </c>
    </row>
    <row r="181" spans="1:19" s="138" customFormat="1" ht="15" customHeight="1">
      <c r="A181" s="44">
        <v>85</v>
      </c>
      <c r="B181" s="54" t="s">
        <v>112</v>
      </c>
      <c r="C181" s="41" t="str">
        <f>A68</f>
        <v>11/8（日）</v>
      </c>
      <c r="D181" s="78">
        <v>0.33333333333333331</v>
      </c>
      <c r="E181" s="78">
        <v>0.58333333333333337</v>
      </c>
      <c r="F181" s="105">
        <f t="shared" si="47"/>
        <v>0.25000000000000006</v>
      </c>
      <c r="G181" s="82">
        <v>6</v>
      </c>
      <c r="H181" s="40">
        <v>7</v>
      </c>
      <c r="I181" s="245"/>
      <c r="J181" s="38">
        <f t="shared" si="53"/>
        <v>8</v>
      </c>
      <c r="K181" s="52">
        <v>8</v>
      </c>
      <c r="L181" s="52">
        <f t="shared" si="48"/>
        <v>0</v>
      </c>
      <c r="M181" s="38">
        <f t="shared" si="49"/>
        <v>2</v>
      </c>
      <c r="N181" s="37">
        <f t="shared" si="50"/>
        <v>56</v>
      </c>
      <c r="O181" s="152">
        <f t="shared" si="51"/>
        <v>0</v>
      </c>
      <c r="P181" s="155"/>
      <c r="Q181" s="86"/>
      <c r="R181" s="187"/>
      <c r="S181" s="61">
        <f t="shared" si="52"/>
        <v>0</v>
      </c>
    </row>
    <row r="182" spans="1:19" s="138" customFormat="1" ht="15" customHeight="1">
      <c r="A182" s="44">
        <v>86</v>
      </c>
      <c r="B182" s="53" t="s">
        <v>239</v>
      </c>
      <c r="C182" s="41" t="str">
        <f>A68</f>
        <v>11/8（日）</v>
      </c>
      <c r="D182" s="78">
        <v>0.35416666666666669</v>
      </c>
      <c r="E182" s="78">
        <v>0.58333333333333337</v>
      </c>
      <c r="F182" s="105">
        <f t="shared" si="47"/>
        <v>0.22916666666666669</v>
      </c>
      <c r="G182" s="82">
        <v>10</v>
      </c>
      <c r="H182" s="40">
        <v>14</v>
      </c>
      <c r="I182" s="245"/>
      <c r="J182" s="38">
        <f t="shared" si="53"/>
        <v>8</v>
      </c>
      <c r="K182" s="52">
        <v>8</v>
      </c>
      <c r="L182" s="52">
        <f t="shared" si="48"/>
        <v>0</v>
      </c>
      <c r="M182" s="38">
        <f t="shared" si="49"/>
        <v>2.5</v>
      </c>
      <c r="N182" s="37">
        <f t="shared" si="50"/>
        <v>112</v>
      </c>
      <c r="O182" s="152">
        <f t="shared" si="51"/>
        <v>0</v>
      </c>
      <c r="P182" s="155"/>
      <c r="Q182" s="86"/>
      <c r="R182" s="187"/>
      <c r="S182" s="61">
        <f t="shared" si="52"/>
        <v>0</v>
      </c>
    </row>
    <row r="183" spans="1:19" s="138" customFormat="1" ht="15" customHeight="1">
      <c r="A183" s="44">
        <v>87</v>
      </c>
      <c r="B183" s="53" t="s">
        <v>111</v>
      </c>
      <c r="C183" s="41" t="str">
        <f>A68</f>
        <v>11/8（日）</v>
      </c>
      <c r="D183" s="78">
        <v>0.35416666666666669</v>
      </c>
      <c r="E183" s="78">
        <v>0.60416666666666663</v>
      </c>
      <c r="F183" s="105">
        <f t="shared" si="47"/>
        <v>0.24999999999999994</v>
      </c>
      <c r="G183" s="82">
        <v>10</v>
      </c>
      <c r="H183" s="40">
        <v>12</v>
      </c>
      <c r="I183" s="245"/>
      <c r="J183" s="38">
        <f t="shared" si="53"/>
        <v>8</v>
      </c>
      <c r="K183" s="52">
        <v>8</v>
      </c>
      <c r="L183" s="52">
        <f t="shared" si="48"/>
        <v>0</v>
      </c>
      <c r="M183" s="38">
        <f t="shared" si="49"/>
        <v>2</v>
      </c>
      <c r="N183" s="37">
        <f t="shared" si="50"/>
        <v>96</v>
      </c>
      <c r="O183" s="152">
        <f t="shared" si="51"/>
        <v>0</v>
      </c>
      <c r="P183" s="155"/>
      <c r="Q183" s="86"/>
      <c r="R183" s="187"/>
      <c r="S183" s="61">
        <f t="shared" si="52"/>
        <v>0</v>
      </c>
    </row>
    <row r="184" spans="1:19" s="138" customFormat="1" ht="15" customHeight="1">
      <c r="A184" s="44">
        <v>88</v>
      </c>
      <c r="B184" s="53" t="s">
        <v>110</v>
      </c>
      <c r="C184" s="41" t="str">
        <f>A68</f>
        <v>11/8（日）</v>
      </c>
      <c r="D184" s="78">
        <v>0.35416666666666669</v>
      </c>
      <c r="E184" s="78">
        <v>0.60416666666666663</v>
      </c>
      <c r="F184" s="105">
        <f t="shared" si="47"/>
        <v>0.24999999999999994</v>
      </c>
      <c r="G184" s="82">
        <v>4</v>
      </c>
      <c r="H184" s="40">
        <v>5</v>
      </c>
      <c r="I184" s="245"/>
      <c r="J184" s="38">
        <f t="shared" si="53"/>
        <v>8</v>
      </c>
      <c r="K184" s="52">
        <v>8</v>
      </c>
      <c r="L184" s="52">
        <f t="shared" si="48"/>
        <v>0</v>
      </c>
      <c r="M184" s="38">
        <f t="shared" si="49"/>
        <v>2</v>
      </c>
      <c r="N184" s="37">
        <f t="shared" si="50"/>
        <v>40</v>
      </c>
      <c r="O184" s="152">
        <f t="shared" si="51"/>
        <v>0</v>
      </c>
      <c r="P184" s="155"/>
      <c r="Q184" s="86"/>
      <c r="R184" s="187"/>
      <c r="S184" s="61">
        <f>ROUNDDOWN(P184*N184+Q184*O184,0)+ROUNDDOWN(R184*I184*K184,0)</f>
        <v>0</v>
      </c>
    </row>
    <row r="185" spans="1:19" s="138" customFormat="1" ht="15" customHeight="1">
      <c r="A185" s="44">
        <v>89</v>
      </c>
      <c r="B185" s="53" t="s">
        <v>109</v>
      </c>
      <c r="C185" s="41" t="str">
        <f>A68</f>
        <v>11/8（日）</v>
      </c>
      <c r="D185" s="78">
        <v>0.35416666666666669</v>
      </c>
      <c r="E185" s="78">
        <v>0.60416666666666663</v>
      </c>
      <c r="F185" s="105">
        <f t="shared" si="47"/>
        <v>0.24999999999999994</v>
      </c>
      <c r="G185" s="82">
        <v>10</v>
      </c>
      <c r="H185" s="40">
        <v>15</v>
      </c>
      <c r="I185" s="245"/>
      <c r="J185" s="38">
        <f t="shared" si="53"/>
        <v>8</v>
      </c>
      <c r="K185" s="52">
        <v>8</v>
      </c>
      <c r="L185" s="52">
        <f t="shared" si="48"/>
        <v>0</v>
      </c>
      <c r="M185" s="38">
        <f t="shared" si="49"/>
        <v>2</v>
      </c>
      <c r="N185" s="37">
        <f t="shared" si="50"/>
        <v>120</v>
      </c>
      <c r="O185" s="152">
        <f t="shared" si="51"/>
        <v>0</v>
      </c>
      <c r="P185" s="155"/>
      <c r="Q185" s="86"/>
      <c r="R185" s="187"/>
      <c r="S185" s="61">
        <f t="shared" si="52"/>
        <v>0</v>
      </c>
    </row>
    <row r="186" spans="1:19" s="138" customFormat="1" ht="15" customHeight="1">
      <c r="A186" s="44">
        <v>90</v>
      </c>
      <c r="B186" s="53" t="s">
        <v>108</v>
      </c>
      <c r="C186" s="41" t="str">
        <f>A68</f>
        <v>11/8（日）</v>
      </c>
      <c r="D186" s="78">
        <v>0.35416666666666669</v>
      </c>
      <c r="E186" s="78">
        <v>0.60416666666666663</v>
      </c>
      <c r="F186" s="105">
        <f t="shared" si="47"/>
        <v>0.24999999999999994</v>
      </c>
      <c r="G186" s="82">
        <v>8</v>
      </c>
      <c r="H186" s="40">
        <v>11</v>
      </c>
      <c r="I186" s="245"/>
      <c r="J186" s="38">
        <f t="shared" si="53"/>
        <v>8</v>
      </c>
      <c r="K186" s="52">
        <v>8</v>
      </c>
      <c r="L186" s="52">
        <f t="shared" si="48"/>
        <v>0</v>
      </c>
      <c r="M186" s="38">
        <f t="shared" si="49"/>
        <v>2</v>
      </c>
      <c r="N186" s="37">
        <f t="shared" si="50"/>
        <v>88</v>
      </c>
      <c r="O186" s="152">
        <f t="shared" si="51"/>
        <v>0</v>
      </c>
      <c r="P186" s="155"/>
      <c r="Q186" s="86"/>
      <c r="R186" s="187"/>
      <c r="S186" s="61">
        <f t="shared" si="52"/>
        <v>0</v>
      </c>
    </row>
    <row r="187" spans="1:19" s="138" customFormat="1" ht="15" customHeight="1">
      <c r="A187" s="44">
        <v>91</v>
      </c>
      <c r="B187" s="53" t="s">
        <v>107</v>
      </c>
      <c r="C187" s="41" t="str">
        <f>A68</f>
        <v>11/8（日）</v>
      </c>
      <c r="D187" s="78">
        <v>0.35416666666666669</v>
      </c>
      <c r="E187" s="78">
        <v>0.60416666666666663</v>
      </c>
      <c r="F187" s="105">
        <f t="shared" si="47"/>
        <v>0.24999999999999994</v>
      </c>
      <c r="G187" s="82"/>
      <c r="H187" s="40">
        <v>1</v>
      </c>
      <c r="I187" s="245"/>
      <c r="J187" s="38">
        <f t="shared" si="53"/>
        <v>8</v>
      </c>
      <c r="K187" s="52">
        <v>8</v>
      </c>
      <c r="L187" s="52">
        <f t="shared" si="48"/>
        <v>0</v>
      </c>
      <c r="M187" s="38">
        <f t="shared" si="49"/>
        <v>2</v>
      </c>
      <c r="N187" s="37">
        <f t="shared" si="50"/>
        <v>8</v>
      </c>
      <c r="O187" s="152">
        <f t="shared" si="51"/>
        <v>0</v>
      </c>
      <c r="P187" s="155"/>
      <c r="Q187" s="86"/>
      <c r="R187" s="187"/>
      <c r="S187" s="61">
        <f t="shared" si="52"/>
        <v>0</v>
      </c>
    </row>
    <row r="188" spans="1:19" s="138" customFormat="1" ht="15" customHeight="1">
      <c r="A188" s="44">
        <v>92</v>
      </c>
      <c r="B188" s="53" t="s">
        <v>106</v>
      </c>
      <c r="C188" s="41" t="str">
        <f>A68</f>
        <v>11/8（日）</v>
      </c>
      <c r="D188" s="78">
        <v>0.35416666666666669</v>
      </c>
      <c r="E188" s="78">
        <v>0.60416666666666663</v>
      </c>
      <c r="F188" s="105">
        <f t="shared" si="47"/>
        <v>0.24999999999999994</v>
      </c>
      <c r="G188" s="82"/>
      <c r="H188" s="40">
        <v>1</v>
      </c>
      <c r="I188" s="245"/>
      <c r="J188" s="38">
        <f t="shared" ref="J188:J214" si="54">SUM($K188:$L188)</f>
        <v>8</v>
      </c>
      <c r="K188" s="52">
        <v>8</v>
      </c>
      <c r="L188" s="52">
        <f t="shared" si="48"/>
        <v>0</v>
      </c>
      <c r="M188" s="38">
        <f t="shared" si="49"/>
        <v>2</v>
      </c>
      <c r="N188" s="37">
        <f t="shared" si="50"/>
        <v>8</v>
      </c>
      <c r="O188" s="152">
        <f t="shared" si="51"/>
        <v>0</v>
      </c>
      <c r="P188" s="155"/>
      <c r="Q188" s="86"/>
      <c r="R188" s="187"/>
      <c r="S188" s="61">
        <f t="shared" si="52"/>
        <v>0</v>
      </c>
    </row>
    <row r="189" spans="1:19" s="138" customFormat="1" ht="15" customHeight="1">
      <c r="A189" s="44">
        <v>93</v>
      </c>
      <c r="B189" s="53" t="s">
        <v>105</v>
      </c>
      <c r="C189" s="41" t="str">
        <f>A68</f>
        <v>11/8（日）</v>
      </c>
      <c r="D189" s="78">
        <v>0.35416666666666669</v>
      </c>
      <c r="E189" s="78">
        <v>0.60416666666666663</v>
      </c>
      <c r="F189" s="105">
        <f t="shared" si="47"/>
        <v>0.24999999999999994</v>
      </c>
      <c r="G189" s="82">
        <f>9-1</f>
        <v>8</v>
      </c>
      <c r="H189" s="40">
        <f>10-1</f>
        <v>9</v>
      </c>
      <c r="I189" s="245"/>
      <c r="J189" s="38">
        <f t="shared" si="54"/>
        <v>8</v>
      </c>
      <c r="K189" s="52">
        <v>8</v>
      </c>
      <c r="L189" s="52">
        <f t="shared" si="48"/>
        <v>0</v>
      </c>
      <c r="M189" s="38">
        <f t="shared" si="49"/>
        <v>2</v>
      </c>
      <c r="N189" s="37">
        <f t="shared" si="50"/>
        <v>72</v>
      </c>
      <c r="O189" s="152">
        <f t="shared" si="51"/>
        <v>0</v>
      </c>
      <c r="P189" s="155"/>
      <c r="Q189" s="86"/>
      <c r="R189" s="187"/>
      <c r="S189" s="61">
        <f t="shared" si="52"/>
        <v>0</v>
      </c>
    </row>
    <row r="190" spans="1:19" s="138" customFormat="1" ht="15" customHeight="1">
      <c r="A190" s="44">
        <v>94</v>
      </c>
      <c r="B190" s="53" t="s">
        <v>104</v>
      </c>
      <c r="C190" s="41" t="str">
        <f>A68</f>
        <v>11/8（日）</v>
      </c>
      <c r="D190" s="78">
        <v>0.35416666666666669</v>
      </c>
      <c r="E190" s="78">
        <v>0.60416666666666663</v>
      </c>
      <c r="F190" s="105">
        <f t="shared" si="47"/>
        <v>0.24999999999999994</v>
      </c>
      <c r="G190" s="82">
        <v>3</v>
      </c>
      <c r="H190" s="40">
        <v>5</v>
      </c>
      <c r="I190" s="245"/>
      <c r="J190" s="38">
        <f t="shared" si="54"/>
        <v>8</v>
      </c>
      <c r="K190" s="52">
        <v>8</v>
      </c>
      <c r="L190" s="52">
        <f t="shared" si="48"/>
        <v>0</v>
      </c>
      <c r="M190" s="38">
        <f t="shared" si="49"/>
        <v>2</v>
      </c>
      <c r="N190" s="37">
        <f t="shared" si="50"/>
        <v>40</v>
      </c>
      <c r="O190" s="152">
        <f t="shared" si="51"/>
        <v>0</v>
      </c>
      <c r="P190" s="155"/>
      <c r="Q190" s="86"/>
      <c r="R190" s="187"/>
      <c r="S190" s="61">
        <f t="shared" si="52"/>
        <v>0</v>
      </c>
    </row>
    <row r="191" spans="1:19" s="138" customFormat="1" ht="15" customHeight="1">
      <c r="A191" s="44">
        <v>95</v>
      </c>
      <c r="B191" s="53" t="s">
        <v>103</v>
      </c>
      <c r="C191" s="41" t="str">
        <f>A68</f>
        <v>11/8（日）</v>
      </c>
      <c r="D191" s="78">
        <v>0.375</v>
      </c>
      <c r="E191" s="78">
        <v>0.625</v>
      </c>
      <c r="F191" s="105">
        <f t="shared" si="47"/>
        <v>0.25</v>
      </c>
      <c r="G191" s="82">
        <v>1</v>
      </c>
      <c r="H191" s="40">
        <v>2</v>
      </c>
      <c r="I191" s="245"/>
      <c r="J191" s="38">
        <f t="shared" si="54"/>
        <v>8</v>
      </c>
      <c r="K191" s="52">
        <v>8</v>
      </c>
      <c r="L191" s="52">
        <f t="shared" si="48"/>
        <v>0</v>
      </c>
      <c r="M191" s="38">
        <f t="shared" si="49"/>
        <v>2</v>
      </c>
      <c r="N191" s="37">
        <f t="shared" si="50"/>
        <v>16</v>
      </c>
      <c r="O191" s="152">
        <f t="shared" si="51"/>
        <v>0</v>
      </c>
      <c r="P191" s="155"/>
      <c r="Q191" s="86"/>
      <c r="R191" s="187"/>
      <c r="S191" s="61">
        <f t="shared" si="52"/>
        <v>0</v>
      </c>
    </row>
    <row r="192" spans="1:19" s="138" customFormat="1" ht="15" customHeight="1">
      <c r="A192" s="44">
        <v>96</v>
      </c>
      <c r="B192" s="53" t="s">
        <v>102</v>
      </c>
      <c r="C192" s="41" t="str">
        <f>A68</f>
        <v>11/8（日）</v>
      </c>
      <c r="D192" s="78">
        <v>0.375</v>
      </c>
      <c r="E192" s="78">
        <v>0.625</v>
      </c>
      <c r="F192" s="105">
        <f t="shared" si="47"/>
        <v>0.25</v>
      </c>
      <c r="G192" s="82">
        <v>2</v>
      </c>
      <c r="H192" s="40">
        <v>3</v>
      </c>
      <c r="I192" s="245"/>
      <c r="J192" s="38">
        <f t="shared" si="54"/>
        <v>8</v>
      </c>
      <c r="K192" s="52">
        <v>8</v>
      </c>
      <c r="L192" s="52">
        <f t="shared" si="48"/>
        <v>0</v>
      </c>
      <c r="M192" s="38">
        <f t="shared" si="49"/>
        <v>2</v>
      </c>
      <c r="N192" s="37">
        <f t="shared" si="50"/>
        <v>24</v>
      </c>
      <c r="O192" s="152">
        <f t="shared" si="51"/>
        <v>0</v>
      </c>
      <c r="P192" s="155"/>
      <c r="Q192" s="86"/>
      <c r="R192" s="187"/>
      <c r="S192" s="61">
        <f t="shared" si="52"/>
        <v>0</v>
      </c>
    </row>
    <row r="193" spans="1:19" s="138" customFormat="1" ht="15" customHeight="1">
      <c r="A193" s="44">
        <v>97</v>
      </c>
      <c r="B193" s="53" t="s">
        <v>101</v>
      </c>
      <c r="C193" s="41" t="str">
        <f>A68</f>
        <v>11/8（日）</v>
      </c>
      <c r="D193" s="78">
        <v>0.375</v>
      </c>
      <c r="E193" s="78">
        <v>0.625</v>
      </c>
      <c r="F193" s="105">
        <f t="shared" si="47"/>
        <v>0.25</v>
      </c>
      <c r="G193" s="82" t="s">
        <v>265</v>
      </c>
      <c r="H193" s="40">
        <v>1</v>
      </c>
      <c r="I193" s="245"/>
      <c r="J193" s="38">
        <f t="shared" si="54"/>
        <v>8</v>
      </c>
      <c r="K193" s="52">
        <v>8</v>
      </c>
      <c r="L193" s="52">
        <f t="shared" si="48"/>
        <v>0</v>
      </c>
      <c r="M193" s="38">
        <f t="shared" si="49"/>
        <v>2</v>
      </c>
      <c r="N193" s="37">
        <f t="shared" si="50"/>
        <v>8</v>
      </c>
      <c r="O193" s="152">
        <f t="shared" si="51"/>
        <v>0</v>
      </c>
      <c r="P193" s="155"/>
      <c r="Q193" s="86"/>
      <c r="R193" s="187"/>
      <c r="S193" s="61">
        <f t="shared" si="52"/>
        <v>0</v>
      </c>
    </row>
    <row r="194" spans="1:19" s="138" customFormat="1" ht="15" customHeight="1">
      <c r="A194" s="44">
        <v>98</v>
      </c>
      <c r="B194" s="53" t="s">
        <v>100</v>
      </c>
      <c r="C194" s="41" t="str">
        <f>A68</f>
        <v>11/8（日）</v>
      </c>
      <c r="D194" s="78">
        <v>0.375</v>
      </c>
      <c r="E194" s="78">
        <v>0.625</v>
      </c>
      <c r="F194" s="105">
        <f t="shared" si="47"/>
        <v>0.25</v>
      </c>
      <c r="G194" s="82">
        <v>2</v>
      </c>
      <c r="H194" s="40">
        <v>3</v>
      </c>
      <c r="I194" s="245"/>
      <c r="J194" s="38">
        <f t="shared" si="54"/>
        <v>8</v>
      </c>
      <c r="K194" s="52">
        <v>8</v>
      </c>
      <c r="L194" s="52">
        <f t="shared" si="48"/>
        <v>0</v>
      </c>
      <c r="M194" s="38">
        <f t="shared" si="49"/>
        <v>2</v>
      </c>
      <c r="N194" s="37">
        <f t="shared" si="50"/>
        <v>24</v>
      </c>
      <c r="O194" s="152">
        <f t="shared" si="51"/>
        <v>0</v>
      </c>
      <c r="P194" s="155"/>
      <c r="Q194" s="86"/>
      <c r="R194" s="187"/>
      <c r="S194" s="61">
        <f t="shared" si="52"/>
        <v>0</v>
      </c>
    </row>
    <row r="195" spans="1:19" s="138" customFormat="1" ht="15" customHeight="1">
      <c r="A195" s="44">
        <v>99</v>
      </c>
      <c r="B195" s="53" t="s">
        <v>99</v>
      </c>
      <c r="C195" s="41" t="str">
        <f>A68</f>
        <v>11/8（日）</v>
      </c>
      <c r="D195" s="78">
        <v>0.375</v>
      </c>
      <c r="E195" s="78">
        <v>0.625</v>
      </c>
      <c r="F195" s="105">
        <f t="shared" si="47"/>
        <v>0.25</v>
      </c>
      <c r="G195" s="82">
        <v>6</v>
      </c>
      <c r="H195" s="40">
        <v>7</v>
      </c>
      <c r="I195" s="245"/>
      <c r="J195" s="38">
        <f t="shared" si="54"/>
        <v>8</v>
      </c>
      <c r="K195" s="52">
        <v>8</v>
      </c>
      <c r="L195" s="52">
        <f t="shared" si="48"/>
        <v>0</v>
      </c>
      <c r="M195" s="38">
        <f t="shared" si="49"/>
        <v>2</v>
      </c>
      <c r="N195" s="37">
        <f t="shared" si="50"/>
        <v>56</v>
      </c>
      <c r="O195" s="152">
        <f t="shared" si="51"/>
        <v>0</v>
      </c>
      <c r="P195" s="155"/>
      <c r="Q195" s="86"/>
      <c r="R195" s="187"/>
      <c r="S195" s="61">
        <f>ROUNDDOWN(P195*N195+Q195*O195,0)+ROUNDDOWN(R195*I195*K195,0)</f>
        <v>0</v>
      </c>
    </row>
    <row r="196" spans="1:19" s="138" customFormat="1" ht="15" customHeight="1">
      <c r="A196" s="44">
        <v>100</v>
      </c>
      <c r="B196" s="53" t="s">
        <v>98</v>
      </c>
      <c r="C196" s="41" t="str">
        <f>A68</f>
        <v>11/8（日）</v>
      </c>
      <c r="D196" s="78">
        <v>0.375</v>
      </c>
      <c r="E196" s="78">
        <v>0.625</v>
      </c>
      <c r="F196" s="105">
        <f t="shared" si="47"/>
        <v>0.25</v>
      </c>
      <c r="G196" s="82">
        <v>2</v>
      </c>
      <c r="H196" s="40">
        <v>3</v>
      </c>
      <c r="I196" s="245"/>
      <c r="J196" s="38">
        <f t="shared" si="54"/>
        <v>8</v>
      </c>
      <c r="K196" s="52">
        <v>8</v>
      </c>
      <c r="L196" s="52">
        <f t="shared" si="48"/>
        <v>0</v>
      </c>
      <c r="M196" s="38">
        <f t="shared" si="49"/>
        <v>2</v>
      </c>
      <c r="N196" s="37">
        <f t="shared" si="50"/>
        <v>24</v>
      </c>
      <c r="O196" s="152">
        <f t="shared" si="51"/>
        <v>0</v>
      </c>
      <c r="P196" s="155"/>
      <c r="Q196" s="86"/>
      <c r="R196" s="187"/>
      <c r="S196" s="61">
        <f>ROUNDDOWN(P196*N196+Q196*O196,0)+ROUNDDOWN(R196*I196*K196,0)</f>
        <v>0</v>
      </c>
    </row>
    <row r="197" spans="1:19" s="138" customFormat="1" ht="15" customHeight="1">
      <c r="A197" s="44">
        <v>101</v>
      </c>
      <c r="B197" s="53" t="s">
        <v>97</v>
      </c>
      <c r="C197" s="41" t="str">
        <f>A68</f>
        <v>11/8（日）</v>
      </c>
      <c r="D197" s="78">
        <v>0.375</v>
      </c>
      <c r="E197" s="78">
        <v>0.625</v>
      </c>
      <c r="F197" s="105">
        <f t="shared" si="47"/>
        <v>0.25</v>
      </c>
      <c r="G197" s="82">
        <v>1</v>
      </c>
      <c r="H197" s="40">
        <v>2</v>
      </c>
      <c r="I197" s="245"/>
      <c r="J197" s="38">
        <f t="shared" si="54"/>
        <v>8</v>
      </c>
      <c r="K197" s="52">
        <v>8</v>
      </c>
      <c r="L197" s="52">
        <f t="shared" si="48"/>
        <v>0</v>
      </c>
      <c r="M197" s="38">
        <f t="shared" si="49"/>
        <v>2</v>
      </c>
      <c r="N197" s="37">
        <f t="shared" si="50"/>
        <v>16</v>
      </c>
      <c r="O197" s="152">
        <f t="shared" si="51"/>
        <v>0</v>
      </c>
      <c r="P197" s="155"/>
      <c r="Q197" s="86"/>
      <c r="R197" s="187"/>
      <c r="S197" s="61">
        <f t="shared" si="52"/>
        <v>0</v>
      </c>
    </row>
    <row r="198" spans="1:19" s="138" customFormat="1" ht="15" customHeight="1">
      <c r="A198" s="44">
        <v>102</v>
      </c>
      <c r="B198" s="53" t="s">
        <v>96</v>
      </c>
      <c r="C198" s="41" t="str">
        <f>A68</f>
        <v>11/8（日）</v>
      </c>
      <c r="D198" s="78">
        <v>0.375</v>
      </c>
      <c r="E198" s="78">
        <v>0.625</v>
      </c>
      <c r="F198" s="105">
        <f t="shared" si="47"/>
        <v>0.25</v>
      </c>
      <c r="G198" s="82">
        <v>1</v>
      </c>
      <c r="H198" s="40">
        <v>2</v>
      </c>
      <c r="I198" s="245"/>
      <c r="J198" s="38">
        <f t="shared" si="54"/>
        <v>8</v>
      </c>
      <c r="K198" s="52">
        <v>8</v>
      </c>
      <c r="L198" s="52">
        <f t="shared" si="48"/>
        <v>0</v>
      </c>
      <c r="M198" s="38">
        <f t="shared" si="49"/>
        <v>2</v>
      </c>
      <c r="N198" s="37">
        <f t="shared" si="50"/>
        <v>16</v>
      </c>
      <c r="O198" s="152">
        <f t="shared" si="51"/>
        <v>0</v>
      </c>
      <c r="P198" s="155"/>
      <c r="Q198" s="86"/>
      <c r="R198" s="187"/>
      <c r="S198" s="61">
        <f t="shared" si="52"/>
        <v>0</v>
      </c>
    </row>
    <row r="199" spans="1:19" s="138" customFormat="1" ht="15" customHeight="1">
      <c r="A199" s="44">
        <v>103</v>
      </c>
      <c r="B199" s="53" t="s">
        <v>95</v>
      </c>
      <c r="C199" s="41" t="str">
        <f>A68</f>
        <v>11/8（日）</v>
      </c>
      <c r="D199" s="78">
        <v>0.375</v>
      </c>
      <c r="E199" s="78">
        <v>0.625</v>
      </c>
      <c r="F199" s="105">
        <f t="shared" si="47"/>
        <v>0.25</v>
      </c>
      <c r="G199" s="82">
        <v>2</v>
      </c>
      <c r="H199" s="40">
        <v>3</v>
      </c>
      <c r="I199" s="245"/>
      <c r="J199" s="38">
        <f t="shared" si="54"/>
        <v>8</v>
      </c>
      <c r="K199" s="52">
        <v>8</v>
      </c>
      <c r="L199" s="52">
        <f t="shared" si="48"/>
        <v>0</v>
      </c>
      <c r="M199" s="38">
        <f t="shared" si="49"/>
        <v>2</v>
      </c>
      <c r="N199" s="37">
        <f t="shared" si="50"/>
        <v>24</v>
      </c>
      <c r="O199" s="152">
        <f t="shared" si="51"/>
        <v>0</v>
      </c>
      <c r="P199" s="155"/>
      <c r="Q199" s="86"/>
      <c r="R199" s="187"/>
      <c r="S199" s="61">
        <f t="shared" si="52"/>
        <v>0</v>
      </c>
    </row>
    <row r="200" spans="1:19" s="138" customFormat="1" ht="15" customHeight="1">
      <c r="A200" s="44">
        <v>104</v>
      </c>
      <c r="B200" s="53" t="s">
        <v>94</v>
      </c>
      <c r="C200" s="41" t="str">
        <f>A68</f>
        <v>11/8（日）</v>
      </c>
      <c r="D200" s="78">
        <v>0.375</v>
      </c>
      <c r="E200" s="78">
        <v>0.625</v>
      </c>
      <c r="F200" s="105">
        <f t="shared" si="47"/>
        <v>0.25</v>
      </c>
      <c r="G200" s="82">
        <v>5</v>
      </c>
      <c r="H200" s="40">
        <v>6</v>
      </c>
      <c r="I200" s="245"/>
      <c r="J200" s="38">
        <f t="shared" si="54"/>
        <v>8</v>
      </c>
      <c r="K200" s="52">
        <v>8</v>
      </c>
      <c r="L200" s="52">
        <f t="shared" si="48"/>
        <v>0</v>
      </c>
      <c r="M200" s="38">
        <f t="shared" si="49"/>
        <v>2</v>
      </c>
      <c r="N200" s="37">
        <f t="shared" si="50"/>
        <v>48</v>
      </c>
      <c r="O200" s="152">
        <f t="shared" si="51"/>
        <v>0</v>
      </c>
      <c r="P200" s="155"/>
      <c r="Q200" s="86"/>
      <c r="R200" s="187"/>
      <c r="S200" s="61">
        <f t="shared" si="52"/>
        <v>0</v>
      </c>
    </row>
    <row r="201" spans="1:19" s="138" customFormat="1" ht="15" customHeight="1">
      <c r="A201" s="44">
        <v>105</v>
      </c>
      <c r="B201" s="53" t="s">
        <v>93</v>
      </c>
      <c r="C201" s="41" t="str">
        <f>A68</f>
        <v>11/8（日）</v>
      </c>
      <c r="D201" s="78">
        <v>0.375</v>
      </c>
      <c r="E201" s="78">
        <v>0.625</v>
      </c>
      <c r="F201" s="105">
        <f t="shared" si="47"/>
        <v>0.25</v>
      </c>
      <c r="G201" s="82">
        <v>1</v>
      </c>
      <c r="H201" s="40">
        <v>2</v>
      </c>
      <c r="I201" s="245"/>
      <c r="J201" s="38">
        <f t="shared" si="54"/>
        <v>8</v>
      </c>
      <c r="K201" s="52">
        <v>8</v>
      </c>
      <c r="L201" s="52">
        <f t="shared" si="48"/>
        <v>0</v>
      </c>
      <c r="M201" s="38">
        <f t="shared" si="49"/>
        <v>2</v>
      </c>
      <c r="N201" s="37">
        <f t="shared" si="50"/>
        <v>16</v>
      </c>
      <c r="O201" s="152">
        <f t="shared" si="51"/>
        <v>0</v>
      </c>
      <c r="P201" s="155"/>
      <c r="Q201" s="86"/>
      <c r="R201" s="187"/>
      <c r="S201" s="61">
        <f t="shared" si="52"/>
        <v>0</v>
      </c>
    </row>
    <row r="202" spans="1:19" s="138" customFormat="1" ht="15" customHeight="1">
      <c r="A202" s="44">
        <v>106</v>
      </c>
      <c r="B202" s="53" t="s">
        <v>92</v>
      </c>
      <c r="C202" s="41" t="str">
        <f>A68</f>
        <v>11/8（日）</v>
      </c>
      <c r="D202" s="78">
        <v>0.375</v>
      </c>
      <c r="E202" s="78">
        <v>0.625</v>
      </c>
      <c r="F202" s="105">
        <f t="shared" si="47"/>
        <v>0.25</v>
      </c>
      <c r="G202" s="82">
        <v>1</v>
      </c>
      <c r="H202" s="40">
        <v>2</v>
      </c>
      <c r="I202" s="245"/>
      <c r="J202" s="38">
        <f t="shared" si="54"/>
        <v>8</v>
      </c>
      <c r="K202" s="52">
        <v>8</v>
      </c>
      <c r="L202" s="52">
        <f t="shared" si="48"/>
        <v>0</v>
      </c>
      <c r="M202" s="38">
        <f t="shared" si="49"/>
        <v>2</v>
      </c>
      <c r="N202" s="37">
        <f t="shared" si="50"/>
        <v>16</v>
      </c>
      <c r="O202" s="152">
        <f t="shared" si="51"/>
        <v>0</v>
      </c>
      <c r="P202" s="155"/>
      <c r="Q202" s="86"/>
      <c r="R202" s="187"/>
      <c r="S202" s="61">
        <f t="shared" si="52"/>
        <v>0</v>
      </c>
    </row>
    <row r="203" spans="1:19" s="138" customFormat="1" ht="15" customHeight="1">
      <c r="A203" s="44">
        <v>107</v>
      </c>
      <c r="B203" s="53" t="s">
        <v>91</v>
      </c>
      <c r="C203" s="41" t="str">
        <f>A68</f>
        <v>11/8（日）</v>
      </c>
      <c r="D203" s="78">
        <v>0.375</v>
      </c>
      <c r="E203" s="78">
        <v>0.625</v>
      </c>
      <c r="F203" s="105">
        <f t="shared" si="47"/>
        <v>0.25</v>
      </c>
      <c r="G203" s="82"/>
      <c r="H203" s="40">
        <v>1</v>
      </c>
      <c r="I203" s="245"/>
      <c r="J203" s="38">
        <f t="shared" si="54"/>
        <v>8</v>
      </c>
      <c r="K203" s="52">
        <v>8</v>
      </c>
      <c r="L203" s="52">
        <f t="shared" si="48"/>
        <v>0</v>
      </c>
      <c r="M203" s="38">
        <f t="shared" si="49"/>
        <v>2</v>
      </c>
      <c r="N203" s="37">
        <f t="shared" si="50"/>
        <v>8</v>
      </c>
      <c r="O203" s="152">
        <f t="shared" si="51"/>
        <v>0</v>
      </c>
      <c r="P203" s="155"/>
      <c r="Q203" s="86"/>
      <c r="R203" s="187"/>
      <c r="S203" s="61">
        <f t="shared" si="52"/>
        <v>0</v>
      </c>
    </row>
    <row r="204" spans="1:19" s="138" customFormat="1" ht="15" customHeight="1">
      <c r="A204" s="44">
        <v>108</v>
      </c>
      <c r="B204" s="53" t="s">
        <v>90</v>
      </c>
      <c r="C204" s="41" t="str">
        <f>A68</f>
        <v>11/8（日）</v>
      </c>
      <c r="D204" s="78">
        <v>0.375</v>
      </c>
      <c r="E204" s="78">
        <v>0.625</v>
      </c>
      <c r="F204" s="105">
        <f t="shared" si="47"/>
        <v>0.25</v>
      </c>
      <c r="G204" s="82">
        <f>5-1</f>
        <v>4</v>
      </c>
      <c r="H204" s="40">
        <f>6-1</f>
        <v>5</v>
      </c>
      <c r="I204" s="245"/>
      <c r="J204" s="38">
        <f t="shared" si="54"/>
        <v>8</v>
      </c>
      <c r="K204" s="52">
        <v>8</v>
      </c>
      <c r="L204" s="52">
        <f t="shared" si="48"/>
        <v>0</v>
      </c>
      <c r="M204" s="38">
        <f t="shared" si="49"/>
        <v>2</v>
      </c>
      <c r="N204" s="37">
        <f t="shared" si="50"/>
        <v>40</v>
      </c>
      <c r="O204" s="152">
        <f t="shared" si="51"/>
        <v>0</v>
      </c>
      <c r="P204" s="155"/>
      <c r="Q204" s="86"/>
      <c r="R204" s="187"/>
      <c r="S204" s="61">
        <f t="shared" si="52"/>
        <v>0</v>
      </c>
    </row>
    <row r="205" spans="1:19" s="138" customFormat="1" ht="15" customHeight="1">
      <c r="A205" s="44">
        <v>109</v>
      </c>
      <c r="B205" s="53" t="s">
        <v>89</v>
      </c>
      <c r="C205" s="41" t="str">
        <f>A68</f>
        <v>11/8（日）</v>
      </c>
      <c r="D205" s="78">
        <v>0.375</v>
      </c>
      <c r="E205" s="78">
        <v>0.64583333333333337</v>
      </c>
      <c r="F205" s="105">
        <f t="shared" si="47"/>
        <v>0.27083333333333337</v>
      </c>
      <c r="G205" s="82"/>
      <c r="H205" s="40">
        <v>1</v>
      </c>
      <c r="I205" s="245"/>
      <c r="J205" s="38">
        <f t="shared" si="54"/>
        <v>8</v>
      </c>
      <c r="K205" s="52">
        <v>8</v>
      </c>
      <c r="L205" s="52">
        <f t="shared" si="48"/>
        <v>0</v>
      </c>
      <c r="M205" s="38">
        <f t="shared" si="49"/>
        <v>1.5</v>
      </c>
      <c r="N205" s="37">
        <f t="shared" si="50"/>
        <v>8</v>
      </c>
      <c r="O205" s="152">
        <f t="shared" si="51"/>
        <v>0</v>
      </c>
      <c r="P205" s="155"/>
      <c r="Q205" s="86"/>
      <c r="R205" s="187"/>
      <c r="S205" s="61">
        <f>ROUNDDOWN(P205*N205+Q205*O205,0)+ROUNDDOWN(R205*I205*K205,0)</f>
        <v>0</v>
      </c>
    </row>
    <row r="206" spans="1:19" s="138" customFormat="1" ht="15" customHeight="1">
      <c r="A206" s="219">
        <v>110</v>
      </c>
      <c r="B206" s="54" t="s">
        <v>88</v>
      </c>
      <c r="C206" s="41" t="str">
        <f>A68</f>
        <v>11/8（日）</v>
      </c>
      <c r="D206" s="78">
        <v>0.375</v>
      </c>
      <c r="E206" s="78">
        <v>0.64583333333333337</v>
      </c>
      <c r="F206" s="105">
        <f t="shared" si="47"/>
        <v>0.27083333333333337</v>
      </c>
      <c r="G206" s="82">
        <v>1</v>
      </c>
      <c r="H206" s="40">
        <v>2</v>
      </c>
      <c r="I206" s="245"/>
      <c r="J206" s="38">
        <f t="shared" si="54"/>
        <v>8</v>
      </c>
      <c r="K206" s="52">
        <v>8</v>
      </c>
      <c r="L206" s="52">
        <f t="shared" si="48"/>
        <v>0</v>
      </c>
      <c r="M206" s="38">
        <f t="shared" si="49"/>
        <v>1.5</v>
      </c>
      <c r="N206" s="37">
        <f t="shared" si="50"/>
        <v>16</v>
      </c>
      <c r="O206" s="152">
        <f t="shared" si="51"/>
        <v>0</v>
      </c>
      <c r="P206" s="155"/>
      <c r="Q206" s="86"/>
      <c r="R206" s="187"/>
      <c r="S206" s="61">
        <f t="shared" si="52"/>
        <v>0</v>
      </c>
    </row>
    <row r="207" spans="1:19" s="138" customFormat="1" ht="15" customHeight="1">
      <c r="A207" s="44">
        <v>111</v>
      </c>
      <c r="B207" s="54" t="s">
        <v>87</v>
      </c>
      <c r="C207" s="41" t="str">
        <f>A68</f>
        <v>11/8（日）</v>
      </c>
      <c r="D207" s="78">
        <v>0.375</v>
      </c>
      <c r="E207" s="78">
        <v>0.64583333333333337</v>
      </c>
      <c r="F207" s="105">
        <f t="shared" si="47"/>
        <v>0.27083333333333337</v>
      </c>
      <c r="G207" s="82">
        <v>6</v>
      </c>
      <c r="H207" s="40">
        <v>7</v>
      </c>
      <c r="I207" s="245"/>
      <c r="J207" s="38">
        <f t="shared" si="54"/>
        <v>8</v>
      </c>
      <c r="K207" s="52">
        <v>8</v>
      </c>
      <c r="L207" s="52">
        <f t="shared" si="48"/>
        <v>0</v>
      </c>
      <c r="M207" s="38">
        <f t="shared" si="49"/>
        <v>1.5</v>
      </c>
      <c r="N207" s="37">
        <f t="shared" si="50"/>
        <v>56</v>
      </c>
      <c r="O207" s="152">
        <f t="shared" si="51"/>
        <v>0</v>
      </c>
      <c r="P207" s="155"/>
      <c r="Q207" s="86"/>
      <c r="R207" s="187"/>
      <c r="S207" s="61">
        <f>ROUNDDOWN(P207*N207+Q207*O207,0)+ROUNDDOWN(R207*I207*K207,0)</f>
        <v>0</v>
      </c>
    </row>
    <row r="208" spans="1:19" s="138" customFormat="1" ht="15" customHeight="1">
      <c r="A208" s="44">
        <v>112</v>
      </c>
      <c r="B208" s="54" t="s">
        <v>86</v>
      </c>
      <c r="C208" s="41" t="str">
        <f>A68</f>
        <v>11/8（日）</v>
      </c>
      <c r="D208" s="78">
        <v>0.375</v>
      </c>
      <c r="E208" s="78">
        <v>0.64583333333333337</v>
      </c>
      <c r="F208" s="105">
        <f t="shared" si="47"/>
        <v>0.27083333333333337</v>
      </c>
      <c r="G208" s="82">
        <v>4</v>
      </c>
      <c r="H208" s="40">
        <v>5</v>
      </c>
      <c r="I208" s="245"/>
      <c r="J208" s="38">
        <f t="shared" si="54"/>
        <v>8</v>
      </c>
      <c r="K208" s="52">
        <v>8</v>
      </c>
      <c r="L208" s="52">
        <f t="shared" si="48"/>
        <v>0</v>
      </c>
      <c r="M208" s="38">
        <f t="shared" si="49"/>
        <v>1.5</v>
      </c>
      <c r="N208" s="37">
        <f t="shared" si="50"/>
        <v>40</v>
      </c>
      <c r="O208" s="152">
        <f t="shared" si="51"/>
        <v>0</v>
      </c>
      <c r="P208" s="155"/>
      <c r="Q208" s="86"/>
      <c r="R208" s="187"/>
      <c r="S208" s="61">
        <f t="shared" si="52"/>
        <v>0</v>
      </c>
    </row>
    <row r="209" spans="1:19" s="138" customFormat="1" ht="15" customHeight="1">
      <c r="A209" s="44">
        <v>113</v>
      </c>
      <c r="B209" s="53" t="s">
        <v>85</v>
      </c>
      <c r="C209" s="41" t="str">
        <f>A68</f>
        <v>11/8（日）</v>
      </c>
      <c r="D209" s="78">
        <v>0.375</v>
      </c>
      <c r="E209" s="78">
        <v>0.64583333333333337</v>
      </c>
      <c r="F209" s="105">
        <f t="shared" si="47"/>
        <v>0.27083333333333337</v>
      </c>
      <c r="G209" s="82">
        <v>2</v>
      </c>
      <c r="H209" s="40">
        <v>5</v>
      </c>
      <c r="I209" s="245"/>
      <c r="J209" s="38">
        <f t="shared" si="54"/>
        <v>8</v>
      </c>
      <c r="K209" s="52">
        <v>8</v>
      </c>
      <c r="L209" s="52">
        <f t="shared" si="48"/>
        <v>0</v>
      </c>
      <c r="M209" s="38">
        <f t="shared" si="49"/>
        <v>1.5</v>
      </c>
      <c r="N209" s="37">
        <f t="shared" si="50"/>
        <v>40</v>
      </c>
      <c r="O209" s="152">
        <f t="shared" si="51"/>
        <v>0</v>
      </c>
      <c r="P209" s="155"/>
      <c r="Q209" s="86"/>
      <c r="R209" s="187"/>
      <c r="S209" s="61">
        <f t="shared" si="52"/>
        <v>0</v>
      </c>
    </row>
    <row r="210" spans="1:19" s="138" customFormat="1" ht="15" customHeight="1">
      <c r="A210" s="44">
        <v>114</v>
      </c>
      <c r="B210" s="53" t="s">
        <v>84</v>
      </c>
      <c r="C210" s="41" t="str">
        <f>A68</f>
        <v>11/8（日）</v>
      </c>
      <c r="D210" s="78">
        <v>0.375</v>
      </c>
      <c r="E210" s="78">
        <v>0.64583333333333337</v>
      </c>
      <c r="F210" s="105">
        <f t="shared" si="47"/>
        <v>0.27083333333333337</v>
      </c>
      <c r="G210" s="82">
        <v>1</v>
      </c>
      <c r="H210" s="40">
        <v>2</v>
      </c>
      <c r="I210" s="245"/>
      <c r="J210" s="38">
        <f t="shared" si="54"/>
        <v>8</v>
      </c>
      <c r="K210" s="52">
        <v>8</v>
      </c>
      <c r="L210" s="52">
        <f t="shared" si="48"/>
        <v>0</v>
      </c>
      <c r="M210" s="38">
        <f t="shared" si="49"/>
        <v>1.5</v>
      </c>
      <c r="N210" s="37">
        <f t="shared" si="50"/>
        <v>16</v>
      </c>
      <c r="O210" s="152">
        <f t="shared" si="51"/>
        <v>0</v>
      </c>
      <c r="P210" s="155"/>
      <c r="Q210" s="86"/>
      <c r="R210" s="187"/>
      <c r="S210" s="61">
        <f t="shared" si="52"/>
        <v>0</v>
      </c>
    </row>
    <row r="211" spans="1:19" s="138" customFormat="1" ht="15" customHeight="1">
      <c r="A211" s="44">
        <v>115</v>
      </c>
      <c r="B211" s="54" t="s">
        <v>83</v>
      </c>
      <c r="C211" s="43" t="str">
        <f>A68</f>
        <v>11/8（日）</v>
      </c>
      <c r="D211" s="78">
        <v>0.375</v>
      </c>
      <c r="E211" s="78">
        <v>0.64583333333333337</v>
      </c>
      <c r="F211" s="105">
        <f t="shared" si="47"/>
        <v>0.27083333333333337</v>
      </c>
      <c r="G211" s="82">
        <v>2</v>
      </c>
      <c r="H211" s="40">
        <v>3</v>
      </c>
      <c r="I211" s="245"/>
      <c r="J211" s="38">
        <f t="shared" si="54"/>
        <v>8</v>
      </c>
      <c r="K211" s="52">
        <v>8</v>
      </c>
      <c r="L211" s="52">
        <f t="shared" si="48"/>
        <v>0</v>
      </c>
      <c r="M211" s="38">
        <f t="shared" si="49"/>
        <v>1.5</v>
      </c>
      <c r="N211" s="37">
        <f t="shared" si="50"/>
        <v>24</v>
      </c>
      <c r="O211" s="152">
        <f t="shared" si="51"/>
        <v>0</v>
      </c>
      <c r="P211" s="155"/>
      <c r="Q211" s="86"/>
      <c r="R211" s="187"/>
      <c r="S211" s="61">
        <f t="shared" si="52"/>
        <v>0</v>
      </c>
    </row>
    <row r="212" spans="1:19" s="138" customFormat="1" ht="15" customHeight="1">
      <c r="A212" s="44">
        <v>116</v>
      </c>
      <c r="B212" s="54" t="s">
        <v>82</v>
      </c>
      <c r="C212" s="43" t="str">
        <f>A68</f>
        <v>11/8（日）</v>
      </c>
      <c r="D212" s="78">
        <v>0.375</v>
      </c>
      <c r="E212" s="78">
        <v>0.64583333333333337</v>
      </c>
      <c r="F212" s="105">
        <f t="shared" si="47"/>
        <v>0.27083333333333337</v>
      </c>
      <c r="G212" s="82">
        <v>11</v>
      </c>
      <c r="H212" s="40">
        <v>13</v>
      </c>
      <c r="I212" s="245"/>
      <c r="J212" s="38">
        <f t="shared" si="54"/>
        <v>8</v>
      </c>
      <c r="K212" s="52">
        <v>8</v>
      </c>
      <c r="L212" s="52">
        <f t="shared" si="48"/>
        <v>0</v>
      </c>
      <c r="M212" s="38">
        <f t="shared" si="49"/>
        <v>1.5</v>
      </c>
      <c r="N212" s="37">
        <f t="shared" si="50"/>
        <v>104</v>
      </c>
      <c r="O212" s="152">
        <f t="shared" si="51"/>
        <v>0</v>
      </c>
      <c r="P212" s="155"/>
      <c r="Q212" s="86"/>
      <c r="R212" s="187"/>
      <c r="S212" s="61">
        <f t="shared" si="52"/>
        <v>0</v>
      </c>
    </row>
    <row r="213" spans="1:19" s="138" customFormat="1" ht="15" customHeight="1">
      <c r="A213" s="44">
        <v>117</v>
      </c>
      <c r="B213" s="54" t="s">
        <v>81</v>
      </c>
      <c r="C213" s="43" t="str">
        <f>A68</f>
        <v>11/8（日）</v>
      </c>
      <c r="D213" s="78">
        <v>0.375</v>
      </c>
      <c r="E213" s="78">
        <v>0.66666666666666663</v>
      </c>
      <c r="F213" s="105">
        <f t="shared" si="47"/>
        <v>0.29166666666666663</v>
      </c>
      <c r="G213" s="82">
        <v>4</v>
      </c>
      <c r="H213" s="40">
        <v>7</v>
      </c>
      <c r="I213" s="245"/>
      <c r="J213" s="38">
        <f t="shared" si="54"/>
        <v>8</v>
      </c>
      <c r="K213" s="52">
        <v>8</v>
      </c>
      <c r="L213" s="52">
        <f t="shared" si="48"/>
        <v>0</v>
      </c>
      <c r="M213" s="38">
        <f t="shared" si="49"/>
        <v>1</v>
      </c>
      <c r="N213" s="37">
        <f t="shared" si="50"/>
        <v>56</v>
      </c>
      <c r="O213" s="152">
        <f t="shared" si="51"/>
        <v>0</v>
      </c>
      <c r="P213" s="155"/>
      <c r="Q213" s="86"/>
      <c r="R213" s="187"/>
      <c r="S213" s="61">
        <f t="shared" si="52"/>
        <v>0</v>
      </c>
    </row>
    <row r="214" spans="1:19" s="138" customFormat="1" ht="15" customHeight="1">
      <c r="A214" s="219">
        <v>118</v>
      </c>
      <c r="B214" s="54" t="s">
        <v>244</v>
      </c>
      <c r="C214" s="43" t="str">
        <f>A68</f>
        <v>11/8（日）</v>
      </c>
      <c r="D214" s="78">
        <v>0.375</v>
      </c>
      <c r="E214" s="78">
        <v>0.66666666666666663</v>
      </c>
      <c r="F214" s="105">
        <f t="shared" si="47"/>
        <v>0.29166666666666663</v>
      </c>
      <c r="G214" s="82">
        <v>1</v>
      </c>
      <c r="H214" s="40">
        <v>1</v>
      </c>
      <c r="I214" s="245"/>
      <c r="J214" s="38">
        <f t="shared" si="54"/>
        <v>8</v>
      </c>
      <c r="K214" s="52">
        <v>8</v>
      </c>
      <c r="L214" s="52">
        <f t="shared" si="48"/>
        <v>0</v>
      </c>
      <c r="M214" s="38">
        <f t="shared" si="49"/>
        <v>1</v>
      </c>
      <c r="N214" s="37">
        <f t="shared" si="50"/>
        <v>8</v>
      </c>
      <c r="O214" s="152">
        <f t="shared" si="51"/>
        <v>0</v>
      </c>
      <c r="P214" s="155"/>
      <c r="Q214" s="86"/>
      <c r="R214" s="187"/>
      <c r="S214" s="61">
        <f t="shared" si="52"/>
        <v>0</v>
      </c>
    </row>
    <row r="215" spans="1:19" s="138" customFormat="1" ht="15" customHeight="1" thickBot="1">
      <c r="A215" s="164"/>
      <c r="B215" s="174" t="s">
        <v>80</v>
      </c>
      <c r="C215" s="184">
        <f>COUNTA(C97:C214)</f>
        <v>118</v>
      </c>
      <c r="D215" s="166"/>
      <c r="E215" s="166"/>
      <c r="F215" s="166"/>
      <c r="G215" s="167">
        <f>SUM(G96:G214)</f>
        <v>603</v>
      </c>
      <c r="H215" s="168">
        <f>SUM(H96:H214)</f>
        <v>741</v>
      </c>
      <c r="I215" s="256">
        <f>SUM(I96:I214)</f>
        <v>0</v>
      </c>
      <c r="J215" s="169"/>
      <c r="K215" s="169"/>
      <c r="L215" s="169"/>
      <c r="M215" s="169"/>
      <c r="N215" s="169">
        <f>SUM(N96:N214)</f>
        <v>6053</v>
      </c>
      <c r="O215" s="170">
        <f>SUM(O96:O214)</f>
        <v>0</v>
      </c>
      <c r="P215" s="181"/>
      <c r="Q215" s="172"/>
      <c r="R215" s="193" t="s">
        <v>80</v>
      </c>
      <c r="S215" s="173">
        <f>SUM(S96:S214)</f>
        <v>0</v>
      </c>
    </row>
    <row r="216" spans="1:19" s="138" customFormat="1" ht="15" customHeight="1">
      <c r="A216" s="74" t="s">
        <v>79</v>
      </c>
      <c r="B216" s="60"/>
      <c r="C216" s="56"/>
      <c r="D216" s="77"/>
      <c r="E216" s="77"/>
      <c r="F216" s="104"/>
      <c r="G216" s="83"/>
      <c r="H216" s="59"/>
      <c r="I216" s="257"/>
      <c r="J216" s="56"/>
      <c r="K216" s="56"/>
      <c r="L216" s="56"/>
      <c r="M216" s="56"/>
      <c r="N216" s="58"/>
      <c r="O216" s="151"/>
      <c r="P216" s="157"/>
      <c r="Q216" s="87"/>
      <c r="R216" s="188"/>
      <c r="S216" s="55"/>
    </row>
    <row r="217" spans="1:19" s="138" customFormat="1" ht="15" customHeight="1">
      <c r="A217" s="44">
        <v>1</v>
      </c>
      <c r="B217" s="54" t="s">
        <v>78</v>
      </c>
      <c r="C217" s="43" t="str">
        <f>A68</f>
        <v>11/8（日）</v>
      </c>
      <c r="D217" s="78">
        <v>0.29166666666666669</v>
      </c>
      <c r="E217" s="78">
        <v>0.66666666666666663</v>
      </c>
      <c r="F217" s="105">
        <f t="shared" ref="F217:F249" si="55">E217-D217</f>
        <v>0.37499999999999994</v>
      </c>
      <c r="G217" s="82">
        <v>4</v>
      </c>
      <c r="H217" s="40">
        <v>5</v>
      </c>
      <c r="I217" s="245"/>
      <c r="J217" s="52">
        <f t="shared" ref="J217:J249" si="56">SUM($K217:$L217)</f>
        <v>9</v>
      </c>
      <c r="K217" s="52">
        <f>TEXT(MAX(0,MIN($E217,"22:00")-MAX($D217,"5:00")),"h:mm")*24+TEXT(MAX(0,MIN($E217,"46:00")-MAX($D217,"29:00")),"h:mm")*24</f>
        <v>9</v>
      </c>
      <c r="L217" s="52">
        <f t="shared" ref="L217:L249" si="57">TEXT(MAX(0,MIN($E217,"5:00")-MAX($D217,"00:00")),"h:mm")*24+TEXT(MAX(0,MIN($E217,"29:00")-MAX($D217,"22:00")),"h:mm")*24</f>
        <v>0</v>
      </c>
      <c r="M217" s="38">
        <f t="shared" ref="M217:M249" si="58">IF((K217+L217-TEXT((F217),"h:mm")*24)&lt;0,0,(K217+L217-TEXT((F217),"h:mm")*24))</f>
        <v>0</v>
      </c>
      <c r="N217" s="37">
        <f t="shared" ref="N217:N249" si="59">K217*H217</f>
        <v>45</v>
      </c>
      <c r="O217" s="152">
        <f t="shared" ref="O217:O249" si="60">L217*H217</f>
        <v>0</v>
      </c>
      <c r="P217" s="155"/>
      <c r="Q217" s="86"/>
      <c r="R217" s="187"/>
      <c r="S217" s="61">
        <f t="shared" ref="S217:S249" si="61">ROUNDDOWN(P217*N217+Q217*O217,0)+ROUNDDOWN(R217*I217*K217,0)</f>
        <v>0</v>
      </c>
    </row>
    <row r="218" spans="1:19" s="138" customFormat="1" ht="15" customHeight="1">
      <c r="A218" s="44">
        <v>2</v>
      </c>
      <c r="B218" s="54" t="s">
        <v>77</v>
      </c>
      <c r="C218" s="43" t="str">
        <f>A68</f>
        <v>11/8（日）</v>
      </c>
      <c r="D218" s="78">
        <v>0.27083333333333331</v>
      </c>
      <c r="E218" s="78">
        <v>0.66666666666666663</v>
      </c>
      <c r="F218" s="105">
        <f t="shared" si="55"/>
        <v>0.39583333333333331</v>
      </c>
      <c r="G218" s="82">
        <v>5</v>
      </c>
      <c r="H218" s="40">
        <v>5</v>
      </c>
      <c r="I218" s="245"/>
      <c r="J218" s="52">
        <f t="shared" si="56"/>
        <v>9.5</v>
      </c>
      <c r="K218" s="52">
        <f>TEXT(MAX(0,MIN($E218,"22:00")-MAX($D218,"5:00")),"h:mm")*24+TEXT(MAX(0,MIN($E218,"46:00")-MAX($D218,"29:00")),"h:mm")*24</f>
        <v>9.5</v>
      </c>
      <c r="L218" s="52">
        <f t="shared" si="57"/>
        <v>0</v>
      </c>
      <c r="M218" s="38">
        <f t="shared" si="58"/>
        <v>0</v>
      </c>
      <c r="N218" s="37">
        <f t="shared" si="59"/>
        <v>47.5</v>
      </c>
      <c r="O218" s="152">
        <f t="shared" si="60"/>
        <v>0</v>
      </c>
      <c r="P218" s="155"/>
      <c r="Q218" s="86"/>
      <c r="R218" s="187"/>
      <c r="S218" s="61">
        <f t="shared" si="61"/>
        <v>0</v>
      </c>
    </row>
    <row r="219" spans="1:19" s="138" customFormat="1" ht="15" customHeight="1">
      <c r="A219" s="44">
        <v>3</v>
      </c>
      <c r="B219" s="53" t="s">
        <v>254</v>
      </c>
      <c r="C219" s="41" t="str">
        <f>A68</f>
        <v>11/8（日）</v>
      </c>
      <c r="D219" s="78">
        <v>0.27083333333333331</v>
      </c>
      <c r="E219" s="78">
        <v>0.66666666666666663</v>
      </c>
      <c r="F219" s="105">
        <f t="shared" si="55"/>
        <v>0.39583333333333331</v>
      </c>
      <c r="G219" s="82">
        <v>1</v>
      </c>
      <c r="H219" s="40">
        <v>2</v>
      </c>
      <c r="I219" s="245"/>
      <c r="J219" s="38">
        <f t="shared" si="56"/>
        <v>9.5</v>
      </c>
      <c r="K219" s="52">
        <f>TEXT(MAX(0,MIN($E219,"22:00")-MAX($D219,"5:00")),"h:mm")*24+TEXT(MAX(0,MIN($E219,"46:00")-MAX($D219,"29:00")),"h:mm")*24</f>
        <v>9.5</v>
      </c>
      <c r="L219" s="52">
        <f t="shared" si="57"/>
        <v>0</v>
      </c>
      <c r="M219" s="38">
        <f t="shared" si="58"/>
        <v>0</v>
      </c>
      <c r="N219" s="37">
        <f t="shared" si="59"/>
        <v>19</v>
      </c>
      <c r="O219" s="152">
        <f t="shared" si="60"/>
        <v>0</v>
      </c>
      <c r="P219" s="155"/>
      <c r="Q219" s="86"/>
      <c r="R219" s="187"/>
      <c r="S219" s="61">
        <f t="shared" si="61"/>
        <v>0</v>
      </c>
    </row>
    <row r="220" spans="1:19" s="138" customFormat="1" ht="15" customHeight="1">
      <c r="A220" s="219">
        <v>4</v>
      </c>
      <c r="B220" s="54" t="s">
        <v>252</v>
      </c>
      <c r="C220" s="43" t="str">
        <f>A68</f>
        <v>11/8（日）</v>
      </c>
      <c r="D220" s="78">
        <v>0.27083333333333331</v>
      </c>
      <c r="E220" s="78">
        <v>0.4375</v>
      </c>
      <c r="F220" s="105">
        <f t="shared" si="55"/>
        <v>0.16666666666666669</v>
      </c>
      <c r="G220" s="82">
        <v>1</v>
      </c>
      <c r="H220" s="40">
        <v>1</v>
      </c>
      <c r="I220" s="245"/>
      <c r="J220" s="52">
        <f t="shared" si="56"/>
        <v>8</v>
      </c>
      <c r="K220" s="52">
        <v>8</v>
      </c>
      <c r="L220" s="52">
        <f t="shared" si="57"/>
        <v>0</v>
      </c>
      <c r="M220" s="38">
        <f t="shared" si="58"/>
        <v>4</v>
      </c>
      <c r="N220" s="37">
        <f t="shared" si="59"/>
        <v>8</v>
      </c>
      <c r="O220" s="152">
        <f t="shared" si="60"/>
        <v>0</v>
      </c>
      <c r="P220" s="155"/>
      <c r="Q220" s="86"/>
      <c r="R220" s="187"/>
      <c r="S220" s="61">
        <f t="shared" si="61"/>
        <v>0</v>
      </c>
    </row>
    <row r="221" spans="1:19" s="138" customFormat="1" ht="15" customHeight="1">
      <c r="A221" s="219">
        <v>5</v>
      </c>
      <c r="B221" s="53" t="s">
        <v>76</v>
      </c>
      <c r="C221" s="43" t="str">
        <f>A68</f>
        <v>11/8（日）</v>
      </c>
      <c r="D221" s="78">
        <v>0.27083333333333331</v>
      </c>
      <c r="E221" s="78">
        <v>0.4375</v>
      </c>
      <c r="F221" s="105">
        <f t="shared" si="55"/>
        <v>0.16666666666666669</v>
      </c>
      <c r="G221" s="82">
        <v>1</v>
      </c>
      <c r="H221" s="40">
        <v>1</v>
      </c>
      <c r="I221" s="245"/>
      <c r="J221" s="52">
        <f t="shared" si="56"/>
        <v>8</v>
      </c>
      <c r="K221" s="52">
        <v>8</v>
      </c>
      <c r="L221" s="52">
        <f t="shared" si="57"/>
        <v>0</v>
      </c>
      <c r="M221" s="38">
        <f t="shared" si="58"/>
        <v>4</v>
      </c>
      <c r="N221" s="37">
        <f t="shared" si="59"/>
        <v>8</v>
      </c>
      <c r="O221" s="152">
        <f t="shared" si="60"/>
        <v>0</v>
      </c>
      <c r="P221" s="155"/>
      <c r="Q221" s="86"/>
      <c r="R221" s="187"/>
      <c r="S221" s="61">
        <f t="shared" si="61"/>
        <v>0</v>
      </c>
    </row>
    <row r="222" spans="1:19" s="138" customFormat="1" ht="15" customHeight="1">
      <c r="A222" s="219">
        <v>6</v>
      </c>
      <c r="B222" s="54" t="s">
        <v>75</v>
      </c>
      <c r="C222" s="41" t="str">
        <f>A68</f>
        <v>11/8（日）</v>
      </c>
      <c r="D222" s="78">
        <v>0.29166666666666669</v>
      </c>
      <c r="E222" s="78">
        <v>0.66666666666666663</v>
      </c>
      <c r="F222" s="105">
        <f t="shared" si="55"/>
        <v>0.37499999999999994</v>
      </c>
      <c r="G222" s="82">
        <v>1</v>
      </c>
      <c r="H222" s="40">
        <v>2</v>
      </c>
      <c r="I222" s="245"/>
      <c r="J222" s="38">
        <f t="shared" si="56"/>
        <v>9</v>
      </c>
      <c r="K222" s="52">
        <f>TEXT(MAX(0,MIN($E222,"22:00")-MAX($D222,"5:00")),"h:mm")*24+TEXT(MAX(0,MIN($E222,"46:00")-MAX($D222,"29:00")),"h:mm")*24</f>
        <v>9</v>
      </c>
      <c r="L222" s="52">
        <f t="shared" si="57"/>
        <v>0</v>
      </c>
      <c r="M222" s="38">
        <f t="shared" si="58"/>
        <v>0</v>
      </c>
      <c r="N222" s="37">
        <f t="shared" si="59"/>
        <v>18</v>
      </c>
      <c r="O222" s="152">
        <f t="shared" si="60"/>
        <v>0</v>
      </c>
      <c r="P222" s="155"/>
      <c r="Q222" s="86"/>
      <c r="R222" s="187"/>
      <c r="S222" s="61">
        <f t="shared" si="61"/>
        <v>0</v>
      </c>
    </row>
    <row r="223" spans="1:19" s="138" customFormat="1" ht="15" customHeight="1">
      <c r="A223" s="44">
        <v>7</v>
      </c>
      <c r="B223" s="53" t="s">
        <v>74</v>
      </c>
      <c r="C223" s="41" t="str">
        <f>A68</f>
        <v>11/8（日）</v>
      </c>
      <c r="D223" s="78">
        <v>0.29166666666666669</v>
      </c>
      <c r="E223" s="78">
        <v>0.47916666666666669</v>
      </c>
      <c r="F223" s="105">
        <f t="shared" si="55"/>
        <v>0.1875</v>
      </c>
      <c r="G223" s="82">
        <v>2</v>
      </c>
      <c r="H223" s="40">
        <v>3</v>
      </c>
      <c r="I223" s="245"/>
      <c r="J223" s="38">
        <f t="shared" si="56"/>
        <v>8</v>
      </c>
      <c r="K223" s="52">
        <v>8</v>
      </c>
      <c r="L223" s="52">
        <f t="shared" si="57"/>
        <v>0</v>
      </c>
      <c r="M223" s="38">
        <f t="shared" si="58"/>
        <v>3.5</v>
      </c>
      <c r="N223" s="37">
        <f t="shared" si="59"/>
        <v>24</v>
      </c>
      <c r="O223" s="152">
        <f t="shared" si="60"/>
        <v>0</v>
      </c>
      <c r="P223" s="155"/>
      <c r="Q223" s="86"/>
      <c r="R223" s="187"/>
      <c r="S223" s="61">
        <f t="shared" si="61"/>
        <v>0</v>
      </c>
    </row>
    <row r="224" spans="1:19" s="138" customFormat="1" ht="15" customHeight="1">
      <c r="A224" s="44">
        <v>8</v>
      </c>
      <c r="B224" s="54" t="s">
        <v>73</v>
      </c>
      <c r="C224" s="43" t="str">
        <f>A68</f>
        <v>11/8（日）</v>
      </c>
      <c r="D224" s="78">
        <v>0.27083333333333331</v>
      </c>
      <c r="E224" s="78">
        <v>0.66666666666666663</v>
      </c>
      <c r="F224" s="105">
        <f t="shared" si="55"/>
        <v>0.39583333333333331</v>
      </c>
      <c r="G224" s="82">
        <v>2</v>
      </c>
      <c r="H224" s="40">
        <v>3</v>
      </c>
      <c r="I224" s="245"/>
      <c r="J224" s="52">
        <f t="shared" si="56"/>
        <v>9.5</v>
      </c>
      <c r="K224" s="52">
        <f>TEXT(MAX(0,MIN($E224,"22:00")-MAX($D224,"5:00")),"h:mm")*24+TEXT(MAX(0,MIN($E224,"46:00")-MAX($D224,"29:00")),"h:mm")*24</f>
        <v>9.5</v>
      </c>
      <c r="L224" s="52">
        <f t="shared" si="57"/>
        <v>0</v>
      </c>
      <c r="M224" s="38">
        <f t="shared" si="58"/>
        <v>0</v>
      </c>
      <c r="N224" s="37">
        <f t="shared" si="59"/>
        <v>28.5</v>
      </c>
      <c r="O224" s="152">
        <f t="shared" si="60"/>
        <v>0</v>
      </c>
      <c r="P224" s="155"/>
      <c r="Q224" s="86"/>
      <c r="R224" s="187"/>
      <c r="S224" s="61">
        <f t="shared" si="61"/>
        <v>0</v>
      </c>
    </row>
    <row r="225" spans="1:19" s="138" customFormat="1" ht="15" customHeight="1">
      <c r="A225" s="219">
        <v>9</v>
      </c>
      <c r="B225" s="54" t="s">
        <v>72</v>
      </c>
      <c r="C225" s="43" t="str">
        <f>A68</f>
        <v>11/8（日）</v>
      </c>
      <c r="D225" s="78">
        <v>0.27083333333333331</v>
      </c>
      <c r="E225" s="78">
        <v>0.66666666666666663</v>
      </c>
      <c r="F225" s="105">
        <f t="shared" si="55"/>
        <v>0.39583333333333331</v>
      </c>
      <c r="G225" s="82">
        <v>1</v>
      </c>
      <c r="H225" s="40">
        <v>2</v>
      </c>
      <c r="I225" s="245"/>
      <c r="J225" s="52">
        <f t="shared" si="56"/>
        <v>9.5</v>
      </c>
      <c r="K225" s="52">
        <f>TEXT(MAX(0,MIN($E225,"22:00")-MAX($D225,"5:00")),"h:mm")*24+TEXT(MAX(0,MIN($E225,"46:00")-MAX($D225,"29:00")),"h:mm")*24</f>
        <v>9.5</v>
      </c>
      <c r="L225" s="52">
        <f t="shared" si="57"/>
        <v>0</v>
      </c>
      <c r="M225" s="38">
        <f t="shared" si="58"/>
        <v>0</v>
      </c>
      <c r="N225" s="37">
        <f t="shared" si="59"/>
        <v>19</v>
      </c>
      <c r="O225" s="152">
        <f t="shared" si="60"/>
        <v>0</v>
      </c>
      <c r="P225" s="155"/>
      <c r="Q225" s="86"/>
      <c r="R225" s="187"/>
      <c r="S225" s="61">
        <f t="shared" si="61"/>
        <v>0</v>
      </c>
    </row>
    <row r="226" spans="1:19" s="138" customFormat="1" ht="15" customHeight="1">
      <c r="A226" s="219">
        <v>10</v>
      </c>
      <c r="B226" s="54" t="s">
        <v>71</v>
      </c>
      <c r="C226" s="43" t="str">
        <f>A68</f>
        <v>11/8（日）</v>
      </c>
      <c r="D226" s="78">
        <v>0.29166666666666669</v>
      </c>
      <c r="E226" s="78">
        <v>0.66666666666666663</v>
      </c>
      <c r="F226" s="105">
        <f t="shared" si="55"/>
        <v>0.37499999999999994</v>
      </c>
      <c r="G226" s="82">
        <v>3</v>
      </c>
      <c r="H226" s="40">
        <v>4</v>
      </c>
      <c r="I226" s="245"/>
      <c r="J226" s="52">
        <f t="shared" si="56"/>
        <v>9</v>
      </c>
      <c r="K226" s="52">
        <f>TEXT(MAX(0,MIN($E226,"22:00")-MAX($D226,"5:00")),"h:mm")*24+TEXT(MAX(0,MIN($E226,"46:00")-MAX($D226,"29:00")),"h:mm")*24</f>
        <v>9</v>
      </c>
      <c r="L226" s="52">
        <f t="shared" si="57"/>
        <v>0</v>
      </c>
      <c r="M226" s="38">
        <f t="shared" si="58"/>
        <v>0</v>
      </c>
      <c r="N226" s="37">
        <f t="shared" si="59"/>
        <v>36</v>
      </c>
      <c r="O226" s="152">
        <f t="shared" si="60"/>
        <v>0</v>
      </c>
      <c r="P226" s="155"/>
      <c r="Q226" s="86"/>
      <c r="R226" s="187"/>
      <c r="S226" s="61">
        <f t="shared" si="61"/>
        <v>0</v>
      </c>
    </row>
    <row r="227" spans="1:19" s="138" customFormat="1" ht="15" customHeight="1">
      <c r="A227" s="44">
        <v>11</v>
      </c>
      <c r="B227" s="53" t="s">
        <v>70</v>
      </c>
      <c r="C227" s="41" t="str">
        <f>A68</f>
        <v>11/8（日）</v>
      </c>
      <c r="D227" s="78">
        <v>0.3125</v>
      </c>
      <c r="E227" s="78">
        <v>0.5</v>
      </c>
      <c r="F227" s="105">
        <f t="shared" si="55"/>
        <v>0.1875</v>
      </c>
      <c r="G227" s="82">
        <v>1</v>
      </c>
      <c r="H227" s="40">
        <v>2</v>
      </c>
      <c r="I227" s="245"/>
      <c r="J227" s="38">
        <f t="shared" si="56"/>
        <v>8</v>
      </c>
      <c r="K227" s="52">
        <v>8</v>
      </c>
      <c r="L227" s="52">
        <f t="shared" si="57"/>
        <v>0</v>
      </c>
      <c r="M227" s="38">
        <f t="shared" si="58"/>
        <v>3.5</v>
      </c>
      <c r="N227" s="37">
        <f t="shared" si="59"/>
        <v>16</v>
      </c>
      <c r="O227" s="152">
        <f t="shared" si="60"/>
        <v>0</v>
      </c>
      <c r="P227" s="155"/>
      <c r="Q227" s="86"/>
      <c r="R227" s="187"/>
      <c r="S227" s="61">
        <f t="shared" si="61"/>
        <v>0</v>
      </c>
    </row>
    <row r="228" spans="1:19" s="138" customFormat="1" ht="15" customHeight="1">
      <c r="A228" s="44">
        <v>12</v>
      </c>
      <c r="B228" s="53" t="s">
        <v>69</v>
      </c>
      <c r="C228" s="41" t="str">
        <f>A68</f>
        <v>11/8（日）</v>
      </c>
      <c r="D228" s="78">
        <v>0.29166666666666669</v>
      </c>
      <c r="E228" s="78">
        <v>0.64583333333333337</v>
      </c>
      <c r="F228" s="105">
        <f t="shared" si="55"/>
        <v>0.35416666666666669</v>
      </c>
      <c r="G228" s="82">
        <v>3</v>
      </c>
      <c r="H228" s="40">
        <v>4</v>
      </c>
      <c r="I228" s="245"/>
      <c r="J228" s="52">
        <f t="shared" si="56"/>
        <v>8.5</v>
      </c>
      <c r="K228" s="52">
        <f>TEXT(MAX(0,MIN($E228,"22:00")-MAX($D228,"5:00")),"h:mm")*24+TEXT(MAX(0,MIN($E228,"46:00")-MAX($D228,"29:00")),"h:mm")*24</f>
        <v>8.5</v>
      </c>
      <c r="L228" s="52">
        <f t="shared" si="57"/>
        <v>0</v>
      </c>
      <c r="M228" s="38">
        <f t="shared" si="58"/>
        <v>0</v>
      </c>
      <c r="N228" s="37">
        <f t="shared" si="59"/>
        <v>34</v>
      </c>
      <c r="O228" s="152">
        <f t="shared" si="60"/>
        <v>0</v>
      </c>
      <c r="P228" s="155"/>
      <c r="Q228" s="86"/>
      <c r="R228" s="187"/>
      <c r="S228" s="61">
        <f t="shared" si="61"/>
        <v>0</v>
      </c>
    </row>
    <row r="229" spans="1:19" s="138" customFormat="1" ht="15" customHeight="1">
      <c r="A229" s="44">
        <v>13</v>
      </c>
      <c r="B229" s="54" t="s">
        <v>68</v>
      </c>
      <c r="C229" s="43" t="str">
        <f>A68</f>
        <v>11/8（日）</v>
      </c>
      <c r="D229" s="78">
        <v>0.29166666666666669</v>
      </c>
      <c r="E229" s="78">
        <v>0.66666666666666663</v>
      </c>
      <c r="F229" s="105">
        <f t="shared" si="55"/>
        <v>0.37499999999999994</v>
      </c>
      <c r="G229" s="82">
        <v>3</v>
      </c>
      <c r="H229" s="40">
        <v>4</v>
      </c>
      <c r="I229" s="245"/>
      <c r="J229" s="52">
        <f t="shared" si="56"/>
        <v>9</v>
      </c>
      <c r="K229" s="52">
        <f>TEXT(MAX(0,MIN($E229,"22:00")-MAX($D229,"5:00")),"h:mm")*24+TEXT(MAX(0,MIN($E229,"46:00")-MAX($D229,"29:00")),"h:mm")*24</f>
        <v>9</v>
      </c>
      <c r="L229" s="52">
        <f t="shared" si="57"/>
        <v>0</v>
      </c>
      <c r="M229" s="38">
        <f t="shared" si="58"/>
        <v>0</v>
      </c>
      <c r="N229" s="37">
        <f t="shared" si="59"/>
        <v>36</v>
      </c>
      <c r="O229" s="152">
        <f t="shared" si="60"/>
        <v>0</v>
      </c>
      <c r="P229" s="155"/>
      <c r="Q229" s="86"/>
      <c r="R229" s="187"/>
      <c r="S229" s="61">
        <f t="shared" si="61"/>
        <v>0</v>
      </c>
    </row>
    <row r="230" spans="1:19" s="138" customFormat="1" ht="15" customHeight="1">
      <c r="A230" s="44">
        <v>14</v>
      </c>
      <c r="B230" s="62" t="s">
        <v>260</v>
      </c>
      <c r="C230" s="41" t="str">
        <f>A68</f>
        <v>11/8（日）</v>
      </c>
      <c r="D230" s="78">
        <v>0.29166666666666669</v>
      </c>
      <c r="E230" s="78">
        <v>0.4375</v>
      </c>
      <c r="F230" s="105">
        <f t="shared" si="55"/>
        <v>0.14583333333333331</v>
      </c>
      <c r="G230" s="82">
        <v>1</v>
      </c>
      <c r="H230" s="40">
        <v>1</v>
      </c>
      <c r="I230" s="245"/>
      <c r="J230" s="38">
        <f t="shared" si="56"/>
        <v>8</v>
      </c>
      <c r="K230" s="52">
        <v>8</v>
      </c>
      <c r="L230" s="52">
        <f t="shared" si="57"/>
        <v>0</v>
      </c>
      <c r="M230" s="38">
        <f t="shared" si="58"/>
        <v>4.5</v>
      </c>
      <c r="N230" s="37">
        <f t="shared" si="59"/>
        <v>8</v>
      </c>
      <c r="O230" s="152">
        <f t="shared" si="60"/>
        <v>0</v>
      </c>
      <c r="P230" s="155"/>
      <c r="Q230" s="86"/>
      <c r="R230" s="187"/>
      <c r="S230" s="61">
        <f t="shared" si="61"/>
        <v>0</v>
      </c>
    </row>
    <row r="231" spans="1:19" s="138" customFormat="1" ht="15" customHeight="1">
      <c r="A231" s="44">
        <v>15</v>
      </c>
      <c r="B231" s="53" t="s">
        <v>67</v>
      </c>
      <c r="C231" s="41" t="str">
        <f>A68</f>
        <v>11/8（日）</v>
      </c>
      <c r="D231" s="78">
        <v>0.33333333333333331</v>
      </c>
      <c r="E231" s="78">
        <v>0.5625</v>
      </c>
      <c r="F231" s="105">
        <f t="shared" si="55"/>
        <v>0.22916666666666669</v>
      </c>
      <c r="G231" s="82">
        <v>2</v>
      </c>
      <c r="H231" s="40">
        <v>3</v>
      </c>
      <c r="I231" s="245"/>
      <c r="J231" s="38">
        <f t="shared" si="56"/>
        <v>8</v>
      </c>
      <c r="K231" s="52">
        <v>8</v>
      </c>
      <c r="L231" s="52">
        <f t="shared" si="57"/>
        <v>0</v>
      </c>
      <c r="M231" s="38">
        <f t="shared" si="58"/>
        <v>2.5</v>
      </c>
      <c r="N231" s="37">
        <f t="shared" si="59"/>
        <v>24</v>
      </c>
      <c r="O231" s="152">
        <f t="shared" si="60"/>
        <v>0</v>
      </c>
      <c r="P231" s="155"/>
      <c r="Q231" s="86"/>
      <c r="R231" s="187"/>
      <c r="S231" s="61">
        <f t="shared" si="61"/>
        <v>0</v>
      </c>
    </row>
    <row r="232" spans="1:19" s="138" customFormat="1" ht="15" customHeight="1">
      <c r="A232" s="44">
        <v>16</v>
      </c>
      <c r="B232" s="54" t="s">
        <v>66</v>
      </c>
      <c r="C232" s="43" t="str">
        <f>A68</f>
        <v>11/8（日）</v>
      </c>
      <c r="D232" s="78">
        <v>0.33333333333333331</v>
      </c>
      <c r="E232" s="78">
        <v>0.52083333333333337</v>
      </c>
      <c r="F232" s="105">
        <f t="shared" si="55"/>
        <v>0.18750000000000006</v>
      </c>
      <c r="G232" s="82">
        <v>2</v>
      </c>
      <c r="H232" s="40">
        <v>3</v>
      </c>
      <c r="I232" s="245"/>
      <c r="J232" s="52">
        <f t="shared" si="56"/>
        <v>8</v>
      </c>
      <c r="K232" s="52">
        <v>8</v>
      </c>
      <c r="L232" s="52">
        <f t="shared" si="57"/>
        <v>0</v>
      </c>
      <c r="M232" s="38">
        <f t="shared" si="58"/>
        <v>3.5</v>
      </c>
      <c r="N232" s="37">
        <f t="shared" si="59"/>
        <v>24</v>
      </c>
      <c r="O232" s="152">
        <f t="shared" si="60"/>
        <v>0</v>
      </c>
      <c r="P232" s="155"/>
      <c r="Q232" s="86"/>
      <c r="R232" s="187"/>
      <c r="S232" s="61">
        <f t="shared" si="61"/>
        <v>0</v>
      </c>
    </row>
    <row r="233" spans="1:19" s="138" customFormat="1" ht="15" customHeight="1">
      <c r="A233" s="44">
        <v>17</v>
      </c>
      <c r="B233" s="53" t="s">
        <v>65</v>
      </c>
      <c r="C233" s="41" t="str">
        <f>A68</f>
        <v>11/8（日）</v>
      </c>
      <c r="D233" s="78">
        <v>0.35416666666666669</v>
      </c>
      <c r="E233" s="78">
        <v>0.58333333333333337</v>
      </c>
      <c r="F233" s="105">
        <f t="shared" si="55"/>
        <v>0.22916666666666669</v>
      </c>
      <c r="G233" s="82">
        <v>3</v>
      </c>
      <c r="H233" s="40">
        <v>4</v>
      </c>
      <c r="I233" s="245"/>
      <c r="J233" s="38">
        <f t="shared" si="56"/>
        <v>8</v>
      </c>
      <c r="K233" s="52">
        <v>8</v>
      </c>
      <c r="L233" s="52">
        <f t="shared" si="57"/>
        <v>0</v>
      </c>
      <c r="M233" s="38">
        <f t="shared" si="58"/>
        <v>2.5</v>
      </c>
      <c r="N233" s="37">
        <f t="shared" si="59"/>
        <v>32</v>
      </c>
      <c r="O233" s="152">
        <f t="shared" si="60"/>
        <v>0</v>
      </c>
      <c r="P233" s="155"/>
      <c r="Q233" s="86"/>
      <c r="R233" s="187"/>
      <c r="S233" s="61">
        <f t="shared" si="61"/>
        <v>0</v>
      </c>
    </row>
    <row r="234" spans="1:19" s="138" customFormat="1" ht="15" customHeight="1">
      <c r="A234" s="44">
        <v>18</v>
      </c>
      <c r="B234" s="54" t="s">
        <v>64</v>
      </c>
      <c r="C234" s="43" t="str">
        <f>A68</f>
        <v>11/8（日）</v>
      </c>
      <c r="D234" s="78">
        <v>0.29166666666666669</v>
      </c>
      <c r="E234" s="78">
        <v>0.54166666666666663</v>
      </c>
      <c r="F234" s="105">
        <f t="shared" si="55"/>
        <v>0.24999999999999994</v>
      </c>
      <c r="G234" s="82">
        <v>3</v>
      </c>
      <c r="H234" s="40">
        <v>3</v>
      </c>
      <c r="I234" s="245"/>
      <c r="J234" s="52">
        <f t="shared" si="56"/>
        <v>8</v>
      </c>
      <c r="K234" s="52">
        <v>8</v>
      </c>
      <c r="L234" s="52">
        <f t="shared" si="57"/>
        <v>0</v>
      </c>
      <c r="M234" s="38">
        <f t="shared" si="58"/>
        <v>2</v>
      </c>
      <c r="N234" s="37">
        <f t="shared" si="59"/>
        <v>24</v>
      </c>
      <c r="O234" s="152">
        <f t="shared" si="60"/>
        <v>0</v>
      </c>
      <c r="P234" s="155"/>
      <c r="Q234" s="86"/>
      <c r="R234" s="187"/>
      <c r="S234" s="61">
        <f t="shared" si="61"/>
        <v>0</v>
      </c>
    </row>
    <row r="235" spans="1:19" s="138" customFormat="1" ht="15" customHeight="1">
      <c r="A235" s="44">
        <v>19</v>
      </c>
      <c r="B235" s="53" t="s">
        <v>63</v>
      </c>
      <c r="C235" s="41" t="str">
        <f>A68</f>
        <v>11/8（日）</v>
      </c>
      <c r="D235" s="78">
        <v>0.375</v>
      </c>
      <c r="E235" s="78">
        <v>0.625</v>
      </c>
      <c r="F235" s="105">
        <f t="shared" si="55"/>
        <v>0.25</v>
      </c>
      <c r="G235" s="82">
        <v>3</v>
      </c>
      <c r="H235" s="40">
        <v>4</v>
      </c>
      <c r="I235" s="245"/>
      <c r="J235" s="38">
        <f t="shared" si="56"/>
        <v>8</v>
      </c>
      <c r="K235" s="52">
        <v>8</v>
      </c>
      <c r="L235" s="52">
        <f t="shared" si="57"/>
        <v>0</v>
      </c>
      <c r="M235" s="38">
        <f t="shared" si="58"/>
        <v>2</v>
      </c>
      <c r="N235" s="37">
        <f t="shared" si="59"/>
        <v>32</v>
      </c>
      <c r="O235" s="152">
        <f t="shared" si="60"/>
        <v>0</v>
      </c>
      <c r="P235" s="155"/>
      <c r="Q235" s="86"/>
      <c r="R235" s="187"/>
      <c r="S235" s="61">
        <f t="shared" si="61"/>
        <v>0</v>
      </c>
    </row>
    <row r="236" spans="1:19" s="138" customFormat="1" ht="15" customHeight="1">
      <c r="A236" s="44">
        <v>20</v>
      </c>
      <c r="B236" s="54" t="s">
        <v>62</v>
      </c>
      <c r="C236" s="43" t="str">
        <f>A68</f>
        <v>11/8（日）</v>
      </c>
      <c r="D236" s="78">
        <v>0.375</v>
      </c>
      <c r="E236" s="78">
        <v>0.64583333333333337</v>
      </c>
      <c r="F236" s="105">
        <f t="shared" si="55"/>
        <v>0.27083333333333337</v>
      </c>
      <c r="G236" s="82">
        <v>3</v>
      </c>
      <c r="H236" s="40">
        <v>4</v>
      </c>
      <c r="I236" s="245"/>
      <c r="J236" s="52">
        <f t="shared" si="56"/>
        <v>8</v>
      </c>
      <c r="K236" s="52">
        <v>8</v>
      </c>
      <c r="L236" s="52">
        <f t="shared" si="57"/>
        <v>0</v>
      </c>
      <c r="M236" s="38">
        <f t="shared" si="58"/>
        <v>1.5</v>
      </c>
      <c r="N236" s="37">
        <f t="shared" si="59"/>
        <v>32</v>
      </c>
      <c r="O236" s="152">
        <f t="shared" si="60"/>
        <v>0</v>
      </c>
      <c r="P236" s="155"/>
      <c r="Q236" s="86"/>
      <c r="R236" s="187"/>
      <c r="S236" s="61">
        <f t="shared" si="61"/>
        <v>0</v>
      </c>
    </row>
    <row r="237" spans="1:19" s="138" customFormat="1" ht="15" customHeight="1">
      <c r="A237" s="44">
        <v>21</v>
      </c>
      <c r="B237" s="54" t="s">
        <v>61</v>
      </c>
      <c r="C237" s="43" t="str">
        <f>A68</f>
        <v>11/8（日）</v>
      </c>
      <c r="D237" s="78">
        <v>0.29166666666666669</v>
      </c>
      <c r="E237" s="78">
        <v>0.66666666666666663</v>
      </c>
      <c r="F237" s="105">
        <f t="shared" si="55"/>
        <v>0.37499999999999994</v>
      </c>
      <c r="G237" s="82">
        <v>4</v>
      </c>
      <c r="H237" s="40">
        <v>5</v>
      </c>
      <c r="I237" s="245"/>
      <c r="J237" s="52">
        <f t="shared" si="56"/>
        <v>9</v>
      </c>
      <c r="K237" s="52">
        <f>TEXT(MAX(0,MIN($E237,"22:00")-MAX($D237,"5:00")),"h:mm")*24+TEXT(MAX(0,MIN($E237,"46:00")-MAX($D237,"29:00")),"h:mm")*24</f>
        <v>9</v>
      </c>
      <c r="L237" s="52">
        <f t="shared" si="57"/>
        <v>0</v>
      </c>
      <c r="M237" s="38">
        <f t="shared" si="58"/>
        <v>0</v>
      </c>
      <c r="N237" s="37">
        <f t="shared" si="59"/>
        <v>45</v>
      </c>
      <c r="O237" s="152">
        <f t="shared" si="60"/>
        <v>0</v>
      </c>
      <c r="P237" s="155"/>
      <c r="Q237" s="86"/>
      <c r="R237" s="187"/>
      <c r="S237" s="61">
        <f t="shared" si="61"/>
        <v>0</v>
      </c>
    </row>
    <row r="238" spans="1:19" s="138" customFormat="1" ht="15" customHeight="1">
      <c r="A238" s="219">
        <v>22</v>
      </c>
      <c r="B238" s="54" t="s">
        <v>60</v>
      </c>
      <c r="C238" s="43" t="str">
        <f>A68</f>
        <v>11/8（日）</v>
      </c>
      <c r="D238" s="78">
        <v>0.29166666666666669</v>
      </c>
      <c r="E238" s="78">
        <v>0.64583333333333337</v>
      </c>
      <c r="F238" s="105">
        <f t="shared" si="55"/>
        <v>0.35416666666666669</v>
      </c>
      <c r="G238" s="82">
        <v>2</v>
      </c>
      <c r="H238" s="40">
        <v>3</v>
      </c>
      <c r="I238" s="245"/>
      <c r="J238" s="52">
        <f t="shared" si="56"/>
        <v>8.5</v>
      </c>
      <c r="K238" s="52">
        <f>TEXT(MAX(0,MIN($E238,"22:00")-MAX($D238,"5:00")),"h:mm")*24+TEXT(MAX(0,MIN($E238,"46:00")-MAX($D238,"29:00")),"h:mm")*24</f>
        <v>8.5</v>
      </c>
      <c r="L238" s="52">
        <f t="shared" si="57"/>
        <v>0</v>
      </c>
      <c r="M238" s="38">
        <f t="shared" si="58"/>
        <v>0</v>
      </c>
      <c r="N238" s="37">
        <f t="shared" si="59"/>
        <v>25.5</v>
      </c>
      <c r="O238" s="152">
        <f t="shared" si="60"/>
        <v>0</v>
      </c>
      <c r="P238" s="155"/>
      <c r="Q238" s="86"/>
      <c r="R238" s="187"/>
      <c r="S238" s="61">
        <f t="shared" si="61"/>
        <v>0</v>
      </c>
    </row>
    <row r="239" spans="1:19" s="138" customFormat="1" ht="15" customHeight="1">
      <c r="A239" s="219">
        <v>23</v>
      </c>
      <c r="B239" s="54" t="s">
        <v>59</v>
      </c>
      <c r="C239" s="43" t="str">
        <f>A68</f>
        <v>11/8（日）</v>
      </c>
      <c r="D239" s="78">
        <v>0.27083333333333331</v>
      </c>
      <c r="E239" s="78">
        <v>0.66666666666666663</v>
      </c>
      <c r="F239" s="105">
        <f t="shared" si="55"/>
        <v>0.39583333333333331</v>
      </c>
      <c r="G239" s="82">
        <v>1</v>
      </c>
      <c r="H239" s="40">
        <v>2</v>
      </c>
      <c r="I239" s="245"/>
      <c r="J239" s="52">
        <f t="shared" si="56"/>
        <v>9.5</v>
      </c>
      <c r="K239" s="52">
        <f>TEXT(MAX(0,MIN($E239,"22:00")-MAX($D239,"5:00")),"h:mm")*24+TEXT(MAX(0,MIN($E239,"46:00")-MAX($D239,"29:00")),"h:mm")*24</f>
        <v>9.5</v>
      </c>
      <c r="L239" s="52">
        <f t="shared" si="57"/>
        <v>0</v>
      </c>
      <c r="M239" s="38">
        <f t="shared" si="58"/>
        <v>0</v>
      </c>
      <c r="N239" s="37">
        <f t="shared" si="59"/>
        <v>19</v>
      </c>
      <c r="O239" s="152">
        <f t="shared" si="60"/>
        <v>0</v>
      </c>
      <c r="P239" s="155"/>
      <c r="Q239" s="86"/>
      <c r="R239" s="187"/>
      <c r="S239" s="61">
        <f t="shared" si="61"/>
        <v>0</v>
      </c>
    </row>
    <row r="240" spans="1:19" s="138" customFormat="1" ht="15" customHeight="1">
      <c r="A240" s="219">
        <v>24</v>
      </c>
      <c r="B240" s="54" t="s">
        <v>58</v>
      </c>
      <c r="C240" s="41" t="str">
        <f>A68</f>
        <v>11/8（日）</v>
      </c>
      <c r="D240" s="78">
        <v>0.375</v>
      </c>
      <c r="E240" s="78">
        <v>0.64583333333333337</v>
      </c>
      <c r="F240" s="105">
        <f t="shared" si="55"/>
        <v>0.27083333333333337</v>
      </c>
      <c r="G240" s="82">
        <v>1</v>
      </c>
      <c r="H240" s="40">
        <v>1</v>
      </c>
      <c r="I240" s="245"/>
      <c r="J240" s="38">
        <f t="shared" si="56"/>
        <v>8</v>
      </c>
      <c r="K240" s="52">
        <v>8</v>
      </c>
      <c r="L240" s="52">
        <f t="shared" si="57"/>
        <v>0</v>
      </c>
      <c r="M240" s="38">
        <f t="shared" si="58"/>
        <v>1.5</v>
      </c>
      <c r="N240" s="37">
        <f t="shared" si="59"/>
        <v>8</v>
      </c>
      <c r="O240" s="152">
        <f t="shared" si="60"/>
        <v>0</v>
      </c>
      <c r="P240" s="155"/>
      <c r="Q240" s="86"/>
      <c r="R240" s="187"/>
      <c r="S240" s="61">
        <f t="shared" si="61"/>
        <v>0</v>
      </c>
    </row>
    <row r="241" spans="1:19" s="138" customFormat="1" ht="15" customHeight="1">
      <c r="A241" s="219">
        <v>25</v>
      </c>
      <c r="B241" s="54" t="s">
        <v>57</v>
      </c>
      <c r="C241" s="43" t="str">
        <f>A68</f>
        <v>11/8（日）</v>
      </c>
      <c r="D241" s="78">
        <v>0.29166666666666669</v>
      </c>
      <c r="E241" s="78">
        <v>0.45833333333333331</v>
      </c>
      <c r="F241" s="105">
        <f t="shared" si="55"/>
        <v>0.16666666666666663</v>
      </c>
      <c r="G241" s="82">
        <v>1</v>
      </c>
      <c r="H241" s="40">
        <v>1</v>
      </c>
      <c r="I241" s="245"/>
      <c r="J241" s="52">
        <f t="shared" si="56"/>
        <v>8</v>
      </c>
      <c r="K241" s="52">
        <v>8</v>
      </c>
      <c r="L241" s="52">
        <f t="shared" si="57"/>
        <v>0</v>
      </c>
      <c r="M241" s="38">
        <f t="shared" si="58"/>
        <v>4</v>
      </c>
      <c r="N241" s="37">
        <f t="shared" si="59"/>
        <v>8</v>
      </c>
      <c r="O241" s="152">
        <f t="shared" si="60"/>
        <v>0</v>
      </c>
      <c r="P241" s="155"/>
      <c r="Q241" s="86"/>
      <c r="R241" s="187"/>
      <c r="S241" s="61">
        <f t="shared" si="61"/>
        <v>0</v>
      </c>
    </row>
    <row r="242" spans="1:19" s="138" customFormat="1" ht="15" customHeight="1">
      <c r="A242" s="219">
        <v>26</v>
      </c>
      <c r="B242" s="54" t="s">
        <v>56</v>
      </c>
      <c r="C242" s="43" t="str">
        <f>A68</f>
        <v>11/8（日）</v>
      </c>
      <c r="D242" s="78">
        <v>0.33333333333333331</v>
      </c>
      <c r="E242" s="78">
        <v>0.52083333333333337</v>
      </c>
      <c r="F242" s="105">
        <f t="shared" si="55"/>
        <v>0.18750000000000006</v>
      </c>
      <c r="G242" s="82">
        <v>1</v>
      </c>
      <c r="H242" s="40">
        <v>1</v>
      </c>
      <c r="I242" s="245"/>
      <c r="J242" s="52">
        <f t="shared" si="56"/>
        <v>8</v>
      </c>
      <c r="K242" s="52">
        <v>8</v>
      </c>
      <c r="L242" s="52">
        <f t="shared" si="57"/>
        <v>0</v>
      </c>
      <c r="M242" s="38">
        <f t="shared" si="58"/>
        <v>3.5</v>
      </c>
      <c r="N242" s="37">
        <f t="shared" si="59"/>
        <v>8</v>
      </c>
      <c r="O242" s="152">
        <f t="shared" si="60"/>
        <v>0</v>
      </c>
      <c r="P242" s="155"/>
      <c r="Q242" s="86"/>
      <c r="R242" s="187"/>
      <c r="S242" s="61">
        <f t="shared" si="61"/>
        <v>0</v>
      </c>
    </row>
    <row r="243" spans="1:19" s="138" customFormat="1" ht="15" customHeight="1">
      <c r="A243" s="44">
        <v>27</v>
      </c>
      <c r="B243" s="54" t="s">
        <v>55</v>
      </c>
      <c r="C243" s="43" t="str">
        <f>A68</f>
        <v>11/8（日）</v>
      </c>
      <c r="D243" s="78">
        <v>0.33333333333333331</v>
      </c>
      <c r="E243" s="78">
        <v>0.58333333333333337</v>
      </c>
      <c r="F243" s="105">
        <f t="shared" si="55"/>
        <v>0.25000000000000006</v>
      </c>
      <c r="G243" s="82">
        <v>2</v>
      </c>
      <c r="H243" s="40">
        <v>2</v>
      </c>
      <c r="I243" s="245"/>
      <c r="J243" s="52">
        <f t="shared" si="56"/>
        <v>8</v>
      </c>
      <c r="K243" s="52">
        <v>8</v>
      </c>
      <c r="L243" s="52">
        <f t="shared" si="57"/>
        <v>0</v>
      </c>
      <c r="M243" s="38">
        <f t="shared" si="58"/>
        <v>2</v>
      </c>
      <c r="N243" s="37">
        <f t="shared" si="59"/>
        <v>16</v>
      </c>
      <c r="O243" s="152">
        <f t="shared" si="60"/>
        <v>0</v>
      </c>
      <c r="P243" s="155"/>
      <c r="Q243" s="86"/>
      <c r="R243" s="187"/>
      <c r="S243" s="61">
        <f t="shared" si="61"/>
        <v>0</v>
      </c>
    </row>
    <row r="244" spans="1:19" s="138" customFormat="1" ht="15" customHeight="1">
      <c r="A244" s="44">
        <v>28</v>
      </c>
      <c r="B244" s="54" t="s">
        <v>54</v>
      </c>
      <c r="C244" s="43" t="str">
        <f>A68</f>
        <v>11/8（日）</v>
      </c>
      <c r="D244" s="78">
        <v>0.35416666666666669</v>
      </c>
      <c r="E244" s="78">
        <v>0.58333333333333337</v>
      </c>
      <c r="F244" s="105">
        <f t="shared" si="55"/>
        <v>0.22916666666666669</v>
      </c>
      <c r="G244" s="82">
        <v>2</v>
      </c>
      <c r="H244" s="40">
        <v>2</v>
      </c>
      <c r="I244" s="245"/>
      <c r="J244" s="52">
        <f t="shared" si="56"/>
        <v>8</v>
      </c>
      <c r="K244" s="52">
        <v>8</v>
      </c>
      <c r="L244" s="52">
        <f t="shared" si="57"/>
        <v>0</v>
      </c>
      <c r="M244" s="38">
        <f t="shared" si="58"/>
        <v>2.5</v>
      </c>
      <c r="N244" s="37">
        <f t="shared" si="59"/>
        <v>16</v>
      </c>
      <c r="O244" s="152">
        <f t="shared" si="60"/>
        <v>0</v>
      </c>
      <c r="P244" s="155"/>
      <c r="Q244" s="86"/>
      <c r="R244" s="187"/>
      <c r="S244" s="61">
        <f t="shared" si="61"/>
        <v>0</v>
      </c>
    </row>
    <row r="245" spans="1:19" s="138" customFormat="1" ht="15" customHeight="1">
      <c r="A245" s="44">
        <v>29</v>
      </c>
      <c r="B245" s="54" t="s">
        <v>53</v>
      </c>
      <c r="C245" s="43" t="str">
        <f>A68</f>
        <v>11/8（日）</v>
      </c>
      <c r="D245" s="78">
        <v>0.29166666666666669</v>
      </c>
      <c r="E245" s="78">
        <v>0.54166666666666663</v>
      </c>
      <c r="F245" s="105">
        <f t="shared" si="55"/>
        <v>0.24999999999999994</v>
      </c>
      <c r="G245" s="82">
        <v>4</v>
      </c>
      <c r="H245" s="40">
        <v>4</v>
      </c>
      <c r="I245" s="245"/>
      <c r="J245" s="52">
        <f t="shared" si="56"/>
        <v>8</v>
      </c>
      <c r="K245" s="52">
        <v>8</v>
      </c>
      <c r="L245" s="52">
        <f t="shared" si="57"/>
        <v>0</v>
      </c>
      <c r="M245" s="38">
        <f t="shared" si="58"/>
        <v>2</v>
      </c>
      <c r="N245" s="37">
        <f t="shared" si="59"/>
        <v>32</v>
      </c>
      <c r="O245" s="152">
        <f t="shared" si="60"/>
        <v>0</v>
      </c>
      <c r="P245" s="155"/>
      <c r="Q245" s="86"/>
      <c r="R245" s="187"/>
      <c r="S245" s="61">
        <f t="shared" si="61"/>
        <v>0</v>
      </c>
    </row>
    <row r="246" spans="1:19" s="138" customFormat="1" ht="15" customHeight="1">
      <c r="A246" s="219">
        <v>30</v>
      </c>
      <c r="B246" s="54" t="s">
        <v>52</v>
      </c>
      <c r="C246" s="41" t="str">
        <f>A68</f>
        <v>11/8（日）</v>
      </c>
      <c r="D246" s="78">
        <v>0.35416666666666669</v>
      </c>
      <c r="E246" s="78">
        <v>0.54166666666666663</v>
      </c>
      <c r="F246" s="105">
        <f t="shared" si="55"/>
        <v>0.18749999999999994</v>
      </c>
      <c r="G246" s="82">
        <v>1</v>
      </c>
      <c r="H246" s="40">
        <v>1</v>
      </c>
      <c r="I246" s="245"/>
      <c r="J246" s="52">
        <f t="shared" si="56"/>
        <v>8</v>
      </c>
      <c r="K246" s="52">
        <v>8</v>
      </c>
      <c r="L246" s="52">
        <f t="shared" si="57"/>
        <v>0</v>
      </c>
      <c r="M246" s="38">
        <f t="shared" si="58"/>
        <v>3.5</v>
      </c>
      <c r="N246" s="37">
        <f t="shared" si="59"/>
        <v>8</v>
      </c>
      <c r="O246" s="152">
        <f t="shared" si="60"/>
        <v>0</v>
      </c>
      <c r="P246" s="155"/>
      <c r="Q246" s="86"/>
      <c r="R246" s="187"/>
      <c r="S246" s="61">
        <f t="shared" si="61"/>
        <v>0</v>
      </c>
    </row>
    <row r="247" spans="1:19" s="138" customFormat="1" ht="15" customHeight="1">
      <c r="A247" s="219">
        <v>31</v>
      </c>
      <c r="B247" s="53" t="s">
        <v>51</v>
      </c>
      <c r="C247" s="41" t="str">
        <f>A68</f>
        <v>11/8（日）</v>
      </c>
      <c r="D247" s="78">
        <v>0.35416666666666669</v>
      </c>
      <c r="E247" s="78">
        <v>0.54166666666666663</v>
      </c>
      <c r="F247" s="105">
        <f t="shared" si="55"/>
        <v>0.18749999999999994</v>
      </c>
      <c r="G247" s="82">
        <v>2</v>
      </c>
      <c r="H247" s="40">
        <v>2</v>
      </c>
      <c r="I247" s="245"/>
      <c r="J247" s="52">
        <f t="shared" si="56"/>
        <v>8</v>
      </c>
      <c r="K247" s="52">
        <v>8</v>
      </c>
      <c r="L247" s="52">
        <f t="shared" si="57"/>
        <v>0</v>
      </c>
      <c r="M247" s="38">
        <f t="shared" si="58"/>
        <v>3.5</v>
      </c>
      <c r="N247" s="37">
        <f t="shared" si="59"/>
        <v>16</v>
      </c>
      <c r="O247" s="152">
        <f t="shared" si="60"/>
        <v>0</v>
      </c>
      <c r="P247" s="155"/>
      <c r="Q247" s="86"/>
      <c r="R247" s="187"/>
      <c r="S247" s="61">
        <f t="shared" si="61"/>
        <v>0</v>
      </c>
    </row>
    <row r="248" spans="1:19" s="140" customFormat="1" ht="15" customHeight="1">
      <c r="A248" s="44">
        <v>32</v>
      </c>
      <c r="B248" s="53" t="s">
        <v>240</v>
      </c>
      <c r="C248" s="41" t="str">
        <f>A68</f>
        <v>11/8（日）</v>
      </c>
      <c r="D248" s="78">
        <v>0.375</v>
      </c>
      <c r="E248" s="78">
        <v>0.625</v>
      </c>
      <c r="F248" s="105">
        <f t="shared" si="55"/>
        <v>0.25</v>
      </c>
      <c r="G248" s="82">
        <v>2</v>
      </c>
      <c r="H248" s="40">
        <v>2</v>
      </c>
      <c r="I248" s="245"/>
      <c r="J248" s="52">
        <f t="shared" si="56"/>
        <v>8</v>
      </c>
      <c r="K248" s="52">
        <v>8</v>
      </c>
      <c r="L248" s="52">
        <f t="shared" si="57"/>
        <v>0</v>
      </c>
      <c r="M248" s="38">
        <f t="shared" si="58"/>
        <v>2</v>
      </c>
      <c r="N248" s="37">
        <f t="shared" si="59"/>
        <v>16</v>
      </c>
      <c r="O248" s="152">
        <f t="shared" si="60"/>
        <v>0</v>
      </c>
      <c r="P248" s="155"/>
      <c r="Q248" s="86"/>
      <c r="R248" s="187"/>
      <c r="S248" s="61">
        <f t="shared" si="61"/>
        <v>0</v>
      </c>
    </row>
    <row r="249" spans="1:19" s="140" customFormat="1" ht="15" customHeight="1">
      <c r="A249" s="44">
        <v>33</v>
      </c>
      <c r="B249" s="53" t="s">
        <v>288</v>
      </c>
      <c r="C249" s="41" t="str">
        <f>A68</f>
        <v>11/8（日）</v>
      </c>
      <c r="D249" s="78">
        <v>0.29166666666666669</v>
      </c>
      <c r="E249" s="78">
        <v>0.66666666666666663</v>
      </c>
      <c r="F249" s="105">
        <f t="shared" si="55"/>
        <v>0.37499999999999994</v>
      </c>
      <c r="G249" s="82">
        <v>8</v>
      </c>
      <c r="H249" s="40">
        <v>9</v>
      </c>
      <c r="I249" s="40"/>
      <c r="J249" s="52">
        <f t="shared" si="56"/>
        <v>8</v>
      </c>
      <c r="K249" s="52">
        <v>8</v>
      </c>
      <c r="L249" s="52">
        <f t="shared" si="57"/>
        <v>0</v>
      </c>
      <c r="M249" s="38">
        <f t="shared" si="58"/>
        <v>0</v>
      </c>
      <c r="N249" s="37">
        <f t="shared" si="59"/>
        <v>72</v>
      </c>
      <c r="O249" s="152">
        <f t="shared" si="60"/>
        <v>0</v>
      </c>
      <c r="P249" s="155"/>
      <c r="Q249" s="86"/>
      <c r="R249" s="187"/>
      <c r="S249" s="61">
        <f t="shared" si="61"/>
        <v>0</v>
      </c>
    </row>
    <row r="250" spans="1:19" s="138" customFormat="1" ht="15" customHeight="1" thickBot="1">
      <c r="A250" s="175"/>
      <c r="B250" s="176" t="s">
        <v>50</v>
      </c>
      <c r="C250" s="184">
        <f>COUNTA(C217:C249)</f>
        <v>33</v>
      </c>
      <c r="D250" s="166"/>
      <c r="E250" s="166"/>
      <c r="F250" s="166"/>
      <c r="G250" s="177">
        <f>SUM(G216:G249)</f>
        <v>76</v>
      </c>
      <c r="H250" s="178">
        <f>SUM(H216:H249)</f>
        <v>95</v>
      </c>
      <c r="I250" s="260">
        <f>SUM(I216:I249)</f>
        <v>0</v>
      </c>
      <c r="J250" s="179"/>
      <c r="K250" s="179"/>
      <c r="L250" s="179"/>
      <c r="M250" s="179"/>
      <c r="N250" s="179">
        <f>SUM(N216:N249)</f>
        <v>804.5</v>
      </c>
      <c r="O250" s="180">
        <f>SUM(O216:O249)</f>
        <v>0</v>
      </c>
      <c r="P250" s="181"/>
      <c r="Q250" s="182"/>
      <c r="R250" s="194" t="s">
        <v>50</v>
      </c>
      <c r="S250" s="183">
        <f>SUM(S217:S249)</f>
        <v>0</v>
      </c>
    </row>
    <row r="251" spans="1:19" s="138" customFormat="1" ht="15" customHeight="1">
      <c r="A251" s="74" t="s">
        <v>49</v>
      </c>
      <c r="B251" s="60"/>
      <c r="C251" s="56"/>
      <c r="D251" s="77"/>
      <c r="E251" s="77"/>
      <c r="F251" s="104"/>
      <c r="G251" s="83"/>
      <c r="H251" s="59"/>
      <c r="I251" s="257"/>
      <c r="J251" s="56"/>
      <c r="K251" s="56"/>
      <c r="L251" s="56"/>
      <c r="M251" s="56"/>
      <c r="N251" s="58"/>
      <c r="O251" s="151"/>
      <c r="P251" s="156"/>
      <c r="Q251" s="87"/>
      <c r="R251" s="188"/>
      <c r="S251" s="55"/>
    </row>
    <row r="252" spans="1:19" s="138" customFormat="1" ht="15" customHeight="1">
      <c r="A252" s="44">
        <v>1</v>
      </c>
      <c r="B252" s="53" t="s">
        <v>48</v>
      </c>
      <c r="C252" s="41" t="str">
        <f>A68</f>
        <v>11/8（日）</v>
      </c>
      <c r="D252" s="78">
        <v>0.20833333333333334</v>
      </c>
      <c r="E252" s="78">
        <v>0.70833333333333337</v>
      </c>
      <c r="F252" s="105">
        <f t="shared" ref="F252:F257" si="62">E252-D252</f>
        <v>0.5</v>
      </c>
      <c r="G252" s="82">
        <v>1</v>
      </c>
      <c r="H252" s="40">
        <v>2</v>
      </c>
      <c r="I252" s="245"/>
      <c r="J252" s="38">
        <f t="shared" ref="J252:J257" si="63">SUM($K252:$L252)</f>
        <v>12</v>
      </c>
      <c r="K252" s="52">
        <f>TEXT(MAX(0,MIN($E252,"22:00")-MAX($D252,"5:00")),"h:mm")*24+TEXT(MAX(0,MIN($E252,"46:00")-MAX($D252,"29:00")),"h:mm")*24</f>
        <v>12</v>
      </c>
      <c r="L252" s="52">
        <f t="shared" ref="L252:L257" si="64">TEXT(MAX(0,MIN($E252,"5:00")-MAX($D252,"00:00")),"h:mm")*24+TEXT(MAX(0,MIN($E252,"29:00")-MAX($D252,"22:00")),"h:mm")*24</f>
        <v>0</v>
      </c>
      <c r="M252" s="38">
        <f t="shared" ref="M252:M257" si="65">IF((K252+L252-TEXT((F252),"h:mm")*24)&lt;0,0,(K252+L252-TEXT((F252),"h:mm")*24))</f>
        <v>0</v>
      </c>
      <c r="N252" s="37">
        <f t="shared" ref="N252:N257" si="66">K252*H252</f>
        <v>24</v>
      </c>
      <c r="O252" s="152">
        <f t="shared" ref="O252:O257" si="67">L252*H252</f>
        <v>0</v>
      </c>
      <c r="P252" s="155"/>
      <c r="Q252" s="86"/>
      <c r="R252" s="187"/>
      <c r="S252" s="61">
        <f t="shared" ref="S252:S257" si="68">ROUNDDOWN(P252*N252+Q252*O252,0)+ROUNDDOWN(R252*I252*K252,0)</f>
        <v>0</v>
      </c>
    </row>
    <row r="253" spans="1:19" s="138" customFormat="1" ht="15" customHeight="1">
      <c r="A253" s="44">
        <v>2</v>
      </c>
      <c r="B253" s="54" t="s">
        <v>250</v>
      </c>
      <c r="C253" s="43" t="str">
        <f>A68</f>
        <v>11/8（日）</v>
      </c>
      <c r="D253" s="78">
        <v>0.35416666666666669</v>
      </c>
      <c r="E253" s="78">
        <v>0.58333333333333337</v>
      </c>
      <c r="F253" s="105">
        <f t="shared" si="62"/>
        <v>0.22916666666666669</v>
      </c>
      <c r="G253" s="82">
        <v>2</v>
      </c>
      <c r="H253" s="40">
        <v>3</v>
      </c>
      <c r="I253" s="245"/>
      <c r="J253" s="52">
        <f t="shared" si="63"/>
        <v>8</v>
      </c>
      <c r="K253" s="52">
        <v>8</v>
      </c>
      <c r="L253" s="52">
        <f t="shared" si="64"/>
        <v>0</v>
      </c>
      <c r="M253" s="38">
        <f t="shared" si="65"/>
        <v>2.5</v>
      </c>
      <c r="N253" s="37">
        <f t="shared" si="66"/>
        <v>24</v>
      </c>
      <c r="O253" s="152">
        <f t="shared" si="67"/>
        <v>0</v>
      </c>
      <c r="P253" s="155"/>
      <c r="Q253" s="86"/>
      <c r="R253" s="187"/>
      <c r="S253" s="61">
        <f t="shared" si="68"/>
        <v>0</v>
      </c>
    </row>
    <row r="254" spans="1:19" s="161" customFormat="1" ht="15" customHeight="1">
      <c r="A254" s="44">
        <v>3</v>
      </c>
      <c r="B254" s="53" t="s">
        <v>237</v>
      </c>
      <c r="C254" s="43" t="str">
        <f>A68</f>
        <v>11/8（日）</v>
      </c>
      <c r="D254" s="78">
        <v>0.3125</v>
      </c>
      <c r="E254" s="78">
        <v>0.64583333333333337</v>
      </c>
      <c r="F254" s="105">
        <f>E254-D254</f>
        <v>0.33333333333333337</v>
      </c>
      <c r="G254" s="82">
        <v>2</v>
      </c>
      <c r="H254" s="40">
        <v>2</v>
      </c>
      <c r="I254" s="245"/>
      <c r="J254" s="52">
        <f>SUM($K254:$L254)</f>
        <v>8</v>
      </c>
      <c r="K254" s="52">
        <f>TEXT(MAX(0,MIN($E254,"22:00")-MAX($D254,"5:00")),"h:mm")*24+TEXT(MAX(0,MIN($E254,"46:00")-MAX($D254,"29:00")),"h:mm")*24</f>
        <v>8</v>
      </c>
      <c r="L254" s="52">
        <f>TEXT(MAX(0,MIN($E254,"5:00")-MAX($D254,"00:00")),"h:mm")*24+TEXT(MAX(0,MIN($E254,"29:00")-MAX($D254,"22:00")),"h:mm")*24</f>
        <v>0</v>
      </c>
      <c r="M254" s="38">
        <f>IF((K254+L254-TEXT((F254),"h:mm")*24)&lt;0,0,(K254+L254-TEXT((F254),"h:mm")*24))</f>
        <v>0</v>
      </c>
      <c r="N254" s="37">
        <f>K254*H254</f>
        <v>16</v>
      </c>
      <c r="O254" s="152">
        <f>L254*H254</f>
        <v>0</v>
      </c>
      <c r="P254" s="155"/>
      <c r="Q254" s="86"/>
      <c r="R254" s="187"/>
      <c r="S254" s="61">
        <f>ROUNDDOWN(P254*N254+Q254*O254,0)+ROUNDDOWN(R254*I254*K254,0)</f>
        <v>0</v>
      </c>
    </row>
    <row r="255" spans="1:19" s="138" customFormat="1" ht="15" customHeight="1">
      <c r="A255" s="44">
        <v>4</v>
      </c>
      <c r="B255" s="54" t="s">
        <v>47</v>
      </c>
      <c r="C255" s="43" t="str">
        <f>A68</f>
        <v>11/8（日）</v>
      </c>
      <c r="D255" s="78">
        <v>0.3125</v>
      </c>
      <c r="E255" s="78">
        <v>0.64583333333333337</v>
      </c>
      <c r="F255" s="105">
        <f t="shared" si="62"/>
        <v>0.33333333333333337</v>
      </c>
      <c r="G255" s="82">
        <v>1</v>
      </c>
      <c r="H255" s="40">
        <v>1</v>
      </c>
      <c r="I255" s="245"/>
      <c r="J255" s="52">
        <f t="shared" si="63"/>
        <v>8</v>
      </c>
      <c r="K255" s="52">
        <f>TEXT(MAX(0,MIN($E255,"22:00")-MAX($D255,"5:00")),"h:mm")*24+TEXT(MAX(0,MIN($E255,"46:00")-MAX($D255,"29:00")),"h:mm")*24</f>
        <v>8</v>
      </c>
      <c r="L255" s="52">
        <f t="shared" si="64"/>
        <v>0</v>
      </c>
      <c r="M255" s="38">
        <f t="shared" si="65"/>
        <v>0</v>
      </c>
      <c r="N255" s="37">
        <f t="shared" si="66"/>
        <v>8</v>
      </c>
      <c r="O255" s="152">
        <f t="shared" si="67"/>
        <v>0</v>
      </c>
      <c r="P255" s="155"/>
      <c r="Q255" s="86"/>
      <c r="R255" s="187"/>
      <c r="S255" s="61">
        <f t="shared" si="68"/>
        <v>0</v>
      </c>
    </row>
    <row r="256" spans="1:19" s="138" customFormat="1" ht="15" customHeight="1">
      <c r="A256" s="44">
        <v>5</v>
      </c>
      <c r="B256" s="54" t="s">
        <v>46</v>
      </c>
      <c r="C256" s="43" t="str">
        <f>A68</f>
        <v>11/8（日）</v>
      </c>
      <c r="D256" s="78">
        <v>0.3125</v>
      </c>
      <c r="E256" s="78">
        <v>0.64583333333333337</v>
      </c>
      <c r="F256" s="105">
        <f t="shared" si="62"/>
        <v>0.33333333333333337</v>
      </c>
      <c r="G256" s="82">
        <v>2</v>
      </c>
      <c r="H256" s="40">
        <v>2</v>
      </c>
      <c r="I256" s="245"/>
      <c r="J256" s="52">
        <f t="shared" si="63"/>
        <v>8</v>
      </c>
      <c r="K256" s="52">
        <f>TEXT(MAX(0,MIN($E256,"22:00")-MAX($D256,"5:00")),"h:mm")*24+TEXT(MAX(0,MIN($E256,"46:00")-MAX($D256,"29:00")),"h:mm")*24</f>
        <v>8</v>
      </c>
      <c r="L256" s="52">
        <f t="shared" si="64"/>
        <v>0</v>
      </c>
      <c r="M256" s="38">
        <f t="shared" si="65"/>
        <v>0</v>
      </c>
      <c r="N256" s="37">
        <f t="shared" si="66"/>
        <v>16</v>
      </c>
      <c r="O256" s="152">
        <f t="shared" si="67"/>
        <v>0</v>
      </c>
      <c r="P256" s="155"/>
      <c r="Q256" s="86"/>
      <c r="R256" s="187"/>
      <c r="S256" s="61">
        <f t="shared" si="68"/>
        <v>0</v>
      </c>
    </row>
    <row r="257" spans="1:19" s="138" customFormat="1" ht="15" customHeight="1">
      <c r="A257" s="219">
        <v>6</v>
      </c>
      <c r="B257" s="53" t="s">
        <v>45</v>
      </c>
      <c r="C257" s="43" t="str">
        <f>A68</f>
        <v>11/8（日）</v>
      </c>
      <c r="D257" s="78">
        <v>0.3125</v>
      </c>
      <c r="E257" s="78">
        <v>0.64583333333333337</v>
      </c>
      <c r="F257" s="105">
        <f t="shared" si="62"/>
        <v>0.33333333333333337</v>
      </c>
      <c r="G257" s="40">
        <v>18</v>
      </c>
      <c r="H257" s="40">
        <v>18</v>
      </c>
      <c r="I257" s="245"/>
      <c r="J257" s="52">
        <f t="shared" si="63"/>
        <v>8</v>
      </c>
      <c r="K257" s="52">
        <f>TEXT(MAX(0,MIN($E257,"22:00")-MAX($D257,"5:00")),"h:mm")*24+TEXT(MAX(0,MIN($E257,"46:00")-MAX($D257,"29:00")),"h:mm")*24</f>
        <v>8</v>
      </c>
      <c r="L257" s="52">
        <f t="shared" si="64"/>
        <v>0</v>
      </c>
      <c r="M257" s="38">
        <f t="shared" si="65"/>
        <v>0</v>
      </c>
      <c r="N257" s="37">
        <f t="shared" si="66"/>
        <v>144</v>
      </c>
      <c r="O257" s="152">
        <f t="shared" si="67"/>
        <v>0</v>
      </c>
      <c r="P257" s="155"/>
      <c r="Q257" s="86"/>
      <c r="R257" s="187"/>
      <c r="S257" s="61">
        <f t="shared" si="68"/>
        <v>0</v>
      </c>
    </row>
    <row r="258" spans="1:19" s="138" customFormat="1" ht="15" customHeight="1" thickBot="1">
      <c r="A258" s="164"/>
      <c r="B258" s="174" t="s">
        <v>44</v>
      </c>
      <c r="C258" s="184">
        <f>COUNTA(C252:C257)</f>
        <v>6</v>
      </c>
      <c r="D258" s="166"/>
      <c r="E258" s="166"/>
      <c r="F258" s="166"/>
      <c r="G258" s="167">
        <f>SUM(G251:G257)</f>
        <v>26</v>
      </c>
      <c r="H258" s="168">
        <f>SUM(H251:H257)</f>
        <v>28</v>
      </c>
      <c r="I258" s="256">
        <f>SUM(I251:I257)</f>
        <v>0</v>
      </c>
      <c r="J258" s="169"/>
      <c r="K258" s="169"/>
      <c r="L258" s="169"/>
      <c r="M258" s="169"/>
      <c r="N258" s="169">
        <f>SUM(N251:N257)</f>
        <v>232</v>
      </c>
      <c r="O258" s="170">
        <f>SUM(O251:O257)</f>
        <v>0</v>
      </c>
      <c r="P258" s="171"/>
      <c r="Q258" s="172"/>
      <c r="R258" s="193" t="s">
        <v>44</v>
      </c>
      <c r="S258" s="173">
        <f>SUM(S251:S257)</f>
        <v>0</v>
      </c>
    </row>
    <row r="259" spans="1:19" s="138" customFormat="1" ht="15" customHeight="1">
      <c r="A259" s="73" t="s">
        <v>43</v>
      </c>
      <c r="B259" s="51"/>
      <c r="C259" s="50"/>
      <c r="D259" s="81"/>
      <c r="E259" s="81"/>
      <c r="F259" s="108"/>
      <c r="G259" s="84"/>
      <c r="H259" s="49"/>
      <c r="I259" s="49"/>
      <c r="J259" s="47"/>
      <c r="K259" s="48"/>
      <c r="L259" s="47"/>
      <c r="M259" s="47"/>
      <c r="N259" s="46"/>
      <c r="O259" s="153"/>
      <c r="P259" s="309" t="s">
        <v>0</v>
      </c>
      <c r="Q259" s="90"/>
      <c r="R259" s="191"/>
      <c r="S259" s="45"/>
    </row>
    <row r="260" spans="1:19" s="138" customFormat="1" ht="15" customHeight="1">
      <c r="A260" s="44">
        <v>1</v>
      </c>
      <c r="B260" s="42" t="s">
        <v>42</v>
      </c>
      <c r="C260" s="41"/>
      <c r="D260" s="78"/>
      <c r="E260" s="78"/>
      <c r="F260" s="109"/>
      <c r="G260" s="82"/>
      <c r="H260" s="40">
        <v>530</v>
      </c>
      <c r="I260" s="38" t="s">
        <v>36</v>
      </c>
      <c r="J260" s="38"/>
      <c r="K260" s="39"/>
      <c r="L260" s="38"/>
      <c r="M260" s="38"/>
      <c r="N260" s="37"/>
      <c r="O260" s="152"/>
      <c r="P260" s="157"/>
      <c r="Q260" s="86"/>
      <c r="R260" s="187"/>
      <c r="S260" s="36">
        <f>SUM(H260*P260)</f>
        <v>0</v>
      </c>
    </row>
    <row r="261" spans="1:19" s="138" customFormat="1" ht="15" customHeight="1">
      <c r="A261" s="44">
        <v>2</v>
      </c>
      <c r="B261" s="42" t="s">
        <v>41</v>
      </c>
      <c r="C261" s="41"/>
      <c r="D261" s="78"/>
      <c r="E261" s="78"/>
      <c r="F261" s="109"/>
      <c r="G261" s="82"/>
      <c r="H261" s="40">
        <v>12</v>
      </c>
      <c r="I261" s="38" t="s">
        <v>36</v>
      </c>
      <c r="J261" s="38"/>
      <c r="K261" s="39"/>
      <c r="L261" s="38"/>
      <c r="M261" s="38"/>
      <c r="N261" s="37"/>
      <c r="O261" s="152"/>
      <c r="P261" s="157"/>
      <c r="Q261" s="86"/>
      <c r="R261" s="187"/>
      <c r="S261" s="36">
        <f t="shared" ref="S261:S270" si="69">SUM(H261*P261)</f>
        <v>0</v>
      </c>
    </row>
    <row r="262" spans="1:19" s="138" customFormat="1" ht="15" customHeight="1">
      <c r="A262" s="44">
        <v>3</v>
      </c>
      <c r="B262" s="42" t="s">
        <v>40</v>
      </c>
      <c r="C262" s="41"/>
      <c r="D262" s="78"/>
      <c r="E262" s="78"/>
      <c r="F262" s="109"/>
      <c r="G262" s="82"/>
      <c r="H262" s="40">
        <v>1</v>
      </c>
      <c r="I262" s="38" t="s">
        <v>28</v>
      </c>
      <c r="J262" s="38"/>
      <c r="K262" s="39"/>
      <c r="L262" s="38"/>
      <c r="M262" s="38"/>
      <c r="N262" s="37"/>
      <c r="O262" s="152"/>
      <c r="P262" s="160"/>
      <c r="Q262" s="86"/>
      <c r="R262" s="187"/>
      <c r="S262" s="36">
        <f t="shared" si="69"/>
        <v>0</v>
      </c>
    </row>
    <row r="263" spans="1:19" s="138" customFormat="1" ht="15" customHeight="1">
      <c r="A263" s="44">
        <v>4</v>
      </c>
      <c r="B263" s="42" t="s">
        <v>39</v>
      </c>
      <c r="C263" s="41"/>
      <c r="D263" s="78"/>
      <c r="E263" s="78"/>
      <c r="F263" s="109"/>
      <c r="G263" s="82"/>
      <c r="H263" s="40">
        <v>60</v>
      </c>
      <c r="I263" s="38" t="s">
        <v>36</v>
      </c>
      <c r="J263" s="38"/>
      <c r="K263" s="39"/>
      <c r="L263" s="38"/>
      <c r="M263" s="38"/>
      <c r="N263" s="37"/>
      <c r="O263" s="152"/>
      <c r="P263" s="157"/>
      <c r="Q263" s="86"/>
      <c r="R263" s="187"/>
      <c r="S263" s="36">
        <f t="shared" si="69"/>
        <v>0</v>
      </c>
    </row>
    <row r="264" spans="1:19" s="138" customFormat="1" ht="15" customHeight="1">
      <c r="A264" s="44">
        <v>5</v>
      </c>
      <c r="B264" s="42" t="s">
        <v>38</v>
      </c>
      <c r="C264" s="41"/>
      <c r="D264" s="78"/>
      <c r="E264" s="78"/>
      <c r="F264" s="109"/>
      <c r="G264" s="82"/>
      <c r="H264" s="40">
        <v>440</v>
      </c>
      <c r="I264" s="38" t="s">
        <v>36</v>
      </c>
      <c r="J264" s="38"/>
      <c r="K264" s="39"/>
      <c r="L264" s="38"/>
      <c r="M264" s="38"/>
      <c r="N264" s="37"/>
      <c r="O264" s="152"/>
      <c r="P264" s="157"/>
      <c r="Q264" s="86"/>
      <c r="R264" s="187"/>
      <c r="S264" s="36">
        <f t="shared" si="69"/>
        <v>0</v>
      </c>
    </row>
    <row r="265" spans="1:19" s="138" customFormat="1" ht="15" customHeight="1">
      <c r="A265" s="44">
        <v>6</v>
      </c>
      <c r="B265" s="42" t="s">
        <v>37</v>
      </c>
      <c r="C265" s="41"/>
      <c r="D265" s="78"/>
      <c r="E265" s="78"/>
      <c r="F265" s="109"/>
      <c r="G265" s="82"/>
      <c r="H265" s="40">
        <v>27</v>
      </c>
      <c r="I265" s="38" t="s">
        <v>36</v>
      </c>
      <c r="J265" s="38"/>
      <c r="K265" s="39"/>
      <c r="L265" s="38"/>
      <c r="M265" s="38"/>
      <c r="N265" s="37"/>
      <c r="O265" s="152"/>
      <c r="P265" s="157"/>
      <c r="Q265" s="86"/>
      <c r="R265" s="187"/>
      <c r="S265" s="36">
        <f t="shared" si="69"/>
        <v>0</v>
      </c>
    </row>
    <row r="266" spans="1:19" s="138" customFormat="1" ht="15" customHeight="1">
      <c r="A266" s="44">
        <v>7</v>
      </c>
      <c r="B266" s="200" t="s">
        <v>35</v>
      </c>
      <c r="C266" s="201" t="s">
        <v>282</v>
      </c>
      <c r="D266" s="78"/>
      <c r="E266" s="78"/>
      <c r="F266" s="109"/>
      <c r="G266" s="82"/>
      <c r="H266" s="40">
        <v>5</v>
      </c>
      <c r="I266" s="38" t="s">
        <v>33</v>
      </c>
      <c r="J266" s="38"/>
      <c r="K266" s="39"/>
      <c r="L266" s="38"/>
      <c r="M266" s="38"/>
      <c r="N266" s="37"/>
      <c r="O266" s="152"/>
      <c r="P266" s="157"/>
      <c r="Q266" s="86"/>
      <c r="R266" s="187"/>
      <c r="S266" s="36">
        <f t="shared" si="69"/>
        <v>0</v>
      </c>
    </row>
    <row r="267" spans="1:19" s="138" customFormat="1" ht="15" customHeight="1">
      <c r="A267" s="44">
        <v>8</v>
      </c>
      <c r="B267" s="200" t="s">
        <v>34</v>
      </c>
      <c r="C267" s="201" t="s">
        <v>283</v>
      </c>
      <c r="D267" s="78"/>
      <c r="E267" s="78"/>
      <c r="F267" s="109"/>
      <c r="G267" s="82"/>
      <c r="H267" s="40">
        <v>5</v>
      </c>
      <c r="I267" s="38" t="s">
        <v>33</v>
      </c>
      <c r="J267" s="38"/>
      <c r="K267" s="39"/>
      <c r="L267" s="38"/>
      <c r="M267" s="38"/>
      <c r="N267" s="37"/>
      <c r="O267" s="152"/>
      <c r="P267" s="157"/>
      <c r="Q267" s="86"/>
      <c r="R267" s="187"/>
      <c r="S267" s="36">
        <f t="shared" si="69"/>
        <v>0</v>
      </c>
    </row>
    <row r="268" spans="1:19" s="138" customFormat="1" ht="15" customHeight="1">
      <c r="A268" s="44">
        <v>9</v>
      </c>
      <c r="B268" s="200" t="s">
        <v>34</v>
      </c>
      <c r="C268" s="201" t="s">
        <v>284</v>
      </c>
      <c r="D268" s="78"/>
      <c r="E268" s="78"/>
      <c r="F268" s="109"/>
      <c r="G268" s="82"/>
      <c r="H268" s="40">
        <v>5</v>
      </c>
      <c r="I268" s="38" t="s">
        <v>33</v>
      </c>
      <c r="J268" s="38"/>
      <c r="K268" s="39"/>
      <c r="L268" s="38"/>
      <c r="M268" s="38"/>
      <c r="N268" s="37"/>
      <c r="O268" s="152"/>
      <c r="P268" s="157"/>
      <c r="Q268" s="86"/>
      <c r="R268" s="187"/>
      <c r="S268" s="36">
        <f t="shared" si="69"/>
        <v>0</v>
      </c>
    </row>
    <row r="269" spans="1:19" s="138" customFormat="1" ht="15" customHeight="1">
      <c r="A269" s="44">
        <v>10</v>
      </c>
      <c r="B269" s="200" t="s">
        <v>34</v>
      </c>
      <c r="C269" s="201" t="s">
        <v>285</v>
      </c>
      <c r="D269" s="78"/>
      <c r="E269" s="78"/>
      <c r="F269" s="109"/>
      <c r="G269" s="82"/>
      <c r="H269" s="40">
        <v>25</v>
      </c>
      <c r="I269" s="38" t="s">
        <v>33</v>
      </c>
      <c r="J269" s="38"/>
      <c r="K269" s="39"/>
      <c r="L269" s="38"/>
      <c r="M269" s="38"/>
      <c r="N269" s="37"/>
      <c r="O269" s="152"/>
      <c r="P269" s="157"/>
      <c r="Q269" s="86"/>
      <c r="R269" s="187"/>
      <c r="S269" s="36">
        <f t="shared" si="69"/>
        <v>0</v>
      </c>
    </row>
    <row r="270" spans="1:19" s="138" customFormat="1" ht="15" customHeight="1">
      <c r="A270" s="44">
        <v>11</v>
      </c>
      <c r="B270" s="200" t="s">
        <v>34</v>
      </c>
      <c r="C270" s="201" t="s">
        <v>286</v>
      </c>
      <c r="D270" s="78"/>
      <c r="E270" s="78"/>
      <c r="F270" s="109"/>
      <c r="G270" s="82"/>
      <c r="H270" s="40">
        <v>5</v>
      </c>
      <c r="I270" s="38" t="s">
        <v>33</v>
      </c>
      <c r="J270" s="38"/>
      <c r="K270" s="39"/>
      <c r="L270" s="38"/>
      <c r="M270" s="38"/>
      <c r="N270" s="37"/>
      <c r="O270" s="152"/>
      <c r="P270" s="157"/>
      <c r="Q270" s="86"/>
      <c r="R270" s="187"/>
      <c r="S270" s="36">
        <f t="shared" si="69"/>
        <v>0</v>
      </c>
    </row>
    <row r="271" spans="1:19" s="138" customFormat="1" ht="15" customHeight="1" thickBot="1">
      <c r="A271" s="175"/>
      <c r="B271" s="174" t="s">
        <v>32</v>
      </c>
      <c r="C271" s="166"/>
      <c r="D271" s="166"/>
      <c r="E271" s="166"/>
      <c r="F271" s="166"/>
      <c r="G271" s="167"/>
      <c r="H271" s="168"/>
      <c r="I271" s="168"/>
      <c r="J271" s="169"/>
      <c r="K271" s="169"/>
      <c r="L271" s="169"/>
      <c r="M271" s="169"/>
      <c r="N271" s="169"/>
      <c r="O271" s="185"/>
      <c r="P271" s="171"/>
      <c r="Q271" s="172"/>
      <c r="R271" s="193" t="s">
        <v>32</v>
      </c>
      <c r="S271" s="173">
        <f>SUM(S259:S270)</f>
        <v>0</v>
      </c>
    </row>
    <row r="272" spans="1:19" s="138" customFormat="1" ht="15" customHeight="1">
      <c r="A272" s="334" t="s">
        <v>263</v>
      </c>
      <c r="B272" s="335"/>
      <c r="C272" s="335"/>
      <c r="D272" s="335"/>
      <c r="E272" s="335"/>
      <c r="F272" s="335"/>
      <c r="G272" s="335"/>
      <c r="H272" s="335"/>
      <c r="I272" s="335"/>
      <c r="J272" s="335"/>
      <c r="K272" s="335"/>
      <c r="L272" s="335"/>
      <c r="M272" s="335"/>
      <c r="N272" s="335"/>
      <c r="O272" s="335"/>
      <c r="P272" s="335"/>
      <c r="Q272" s="335"/>
      <c r="R272" s="335"/>
      <c r="S272" s="335"/>
    </row>
    <row r="273" spans="1:19" s="138" customFormat="1" ht="15" customHeight="1">
      <c r="A273" s="314" t="s">
        <v>266</v>
      </c>
      <c r="B273" s="315"/>
      <c r="C273" s="315"/>
      <c r="D273" s="315"/>
      <c r="E273" s="315"/>
      <c r="F273" s="315"/>
      <c r="G273" s="315"/>
      <c r="H273" s="315"/>
      <c r="I273" s="315"/>
      <c r="J273" s="315"/>
      <c r="K273" s="315"/>
      <c r="L273" s="315"/>
      <c r="M273" s="315"/>
      <c r="N273" s="315"/>
      <c r="O273" s="315"/>
      <c r="P273" s="315"/>
      <c r="Q273" s="315"/>
      <c r="R273" s="315"/>
      <c r="S273" s="315"/>
    </row>
    <row r="274" spans="1:19" s="138" customFormat="1" ht="15" customHeight="1">
      <c r="A274" s="315"/>
      <c r="B274" s="315"/>
      <c r="C274" s="315"/>
      <c r="D274" s="315"/>
      <c r="E274" s="315"/>
      <c r="F274" s="315"/>
      <c r="G274" s="315"/>
      <c r="H274" s="315"/>
      <c r="I274" s="315"/>
      <c r="J274" s="315"/>
      <c r="K274" s="315"/>
      <c r="L274" s="315"/>
      <c r="M274" s="315"/>
      <c r="N274" s="315"/>
      <c r="O274" s="315"/>
      <c r="P274" s="315"/>
      <c r="Q274" s="315"/>
      <c r="R274" s="315"/>
      <c r="S274" s="315"/>
    </row>
    <row r="275" spans="1:19" s="138" customFormat="1" ht="15" customHeight="1">
      <c r="A275" s="315" t="s">
        <v>268</v>
      </c>
      <c r="B275" s="315"/>
      <c r="C275" s="315"/>
      <c r="D275" s="315"/>
      <c r="E275" s="315"/>
      <c r="F275" s="315"/>
      <c r="G275" s="315"/>
      <c r="H275" s="315"/>
      <c r="I275" s="315"/>
      <c r="J275" s="315"/>
      <c r="K275" s="315"/>
      <c r="L275" s="315"/>
      <c r="M275" s="315"/>
      <c r="N275" s="315"/>
      <c r="O275" s="315"/>
      <c r="P275" s="315"/>
      <c r="Q275" s="315"/>
      <c r="R275" s="315"/>
      <c r="S275" s="315"/>
    </row>
    <row r="276" spans="1:19" s="138" customFormat="1" ht="15" customHeight="1">
      <c r="A276" s="315" t="s">
        <v>264</v>
      </c>
      <c r="B276" s="315"/>
      <c r="C276" s="315"/>
      <c r="D276" s="315"/>
      <c r="E276" s="315"/>
      <c r="F276" s="315"/>
      <c r="G276" s="315"/>
      <c r="H276" s="315"/>
      <c r="I276" s="315"/>
      <c r="J276" s="315"/>
      <c r="K276" s="315"/>
      <c r="L276" s="315"/>
      <c r="M276" s="315"/>
      <c r="N276" s="315"/>
      <c r="O276" s="315"/>
      <c r="P276" s="315"/>
      <c r="Q276" s="315"/>
      <c r="R276" s="315"/>
      <c r="S276" s="315"/>
    </row>
    <row r="277" spans="1:19" s="138" customFormat="1" ht="15" customHeight="1" thickBot="1">
      <c r="A277" s="197"/>
      <c r="B277" s="198"/>
      <c r="C277" s="33"/>
      <c r="D277" s="92"/>
      <c r="E277" s="92"/>
      <c r="F277" s="92"/>
      <c r="G277" s="35"/>
      <c r="H277" s="35"/>
      <c r="I277" s="211"/>
      <c r="J277" s="34"/>
      <c r="K277" s="34"/>
      <c r="L277" s="34"/>
      <c r="M277" s="94"/>
      <c r="N277" s="34"/>
      <c r="O277" s="34"/>
      <c r="P277" s="33"/>
      <c r="Q277" s="33"/>
      <c r="R277" s="33"/>
      <c r="S277" s="32" t="s">
        <v>31</v>
      </c>
    </row>
    <row r="278" spans="1:19" s="138" customFormat="1" ht="15" customHeight="1">
      <c r="A278" s="25"/>
      <c r="B278" s="10"/>
      <c r="C278" s="336" t="s">
        <v>30</v>
      </c>
      <c r="D278" s="337"/>
      <c r="E278" s="338"/>
      <c r="F278" s="31"/>
      <c r="G278" s="30">
        <f>SUM(G14+G21+G33+G61+G67+G95+G215+G250+G258)</f>
        <v>875</v>
      </c>
      <c r="H278" s="30">
        <f>SUM(H14+H21+H33+H61+H67+H95+H215+H250+H258)</f>
        <v>1069</v>
      </c>
      <c r="I278" s="30">
        <f>SUM(I14+I21+I33+I61+I67+I95+I215+I250+I258)</f>
        <v>0</v>
      </c>
      <c r="J278" s="29"/>
      <c r="K278" s="29"/>
      <c r="L278" s="29"/>
      <c r="M278" s="29"/>
      <c r="N278" s="29">
        <f>SUM(N14+N21+N33+N61+N67+N95+N215+N250+N258)</f>
        <v>9428.5</v>
      </c>
      <c r="O278" s="29">
        <f>SUM(O14+O21+O33+O61+O67+O95+O215+O250+O258)</f>
        <v>84</v>
      </c>
      <c r="P278" s="28"/>
      <c r="Q278" s="27"/>
      <c r="R278" s="195" t="s">
        <v>258</v>
      </c>
      <c r="S278" s="26">
        <f>SUM(S271,,S250,S215,S95,S67,S61,S33,S21,S14+S258)</f>
        <v>0</v>
      </c>
    </row>
    <row r="279" spans="1:19" s="138" customFormat="1" ht="15" customHeight="1">
      <c r="A279" s="25"/>
      <c r="B279" s="10"/>
      <c r="C279" s="339" t="s">
        <v>29</v>
      </c>
      <c r="D279" s="340"/>
      <c r="E279" s="340"/>
      <c r="F279" s="248"/>
      <c r="G279" s="24"/>
      <c r="H279" s="24">
        <v>1</v>
      </c>
      <c r="I279" s="212"/>
      <c r="J279" s="23" t="s">
        <v>28</v>
      </c>
      <c r="K279" s="21"/>
      <c r="L279" s="21"/>
      <c r="M279" s="95"/>
      <c r="N279" s="22"/>
      <c r="O279" s="21"/>
      <c r="P279" s="20"/>
      <c r="Q279" s="19"/>
      <c r="R279" s="192"/>
      <c r="S279" s="18">
        <f>SUM(H279*P279)</f>
        <v>0</v>
      </c>
    </row>
    <row r="280" spans="1:19" s="138" customFormat="1" ht="15" customHeight="1" thickBot="1">
      <c r="A280" s="5"/>
      <c r="B280" s="10"/>
      <c r="C280" s="341" t="s">
        <v>27</v>
      </c>
      <c r="D280" s="342"/>
      <c r="E280" s="343"/>
      <c r="F280" s="17"/>
      <c r="G280" s="16"/>
      <c r="H280" s="16"/>
      <c r="I280" s="213"/>
      <c r="J280" s="15"/>
      <c r="K280" s="14"/>
      <c r="L280" s="14"/>
      <c r="M280" s="96"/>
      <c r="N280" s="14"/>
      <c r="O280" s="14"/>
      <c r="P280" s="13"/>
      <c r="Q280" s="12"/>
      <c r="R280" s="196"/>
      <c r="S280" s="11">
        <f>ROUND(SUM(S278:S279),0)</f>
        <v>0</v>
      </c>
    </row>
    <row r="281" spans="1:19" s="138" customFormat="1" ht="15" customHeight="1">
      <c r="A281" s="5"/>
      <c r="B281" s="10"/>
      <c r="C281" s="5"/>
      <c r="D281" s="93"/>
      <c r="E281" s="93"/>
      <c r="F281" s="93"/>
      <c r="G281" s="9"/>
      <c r="H281" s="8"/>
      <c r="I281" s="214"/>
      <c r="J281" s="7"/>
      <c r="K281" s="7"/>
      <c r="L281" s="7"/>
      <c r="M281" s="97"/>
      <c r="N281" s="7"/>
      <c r="O281" s="7"/>
      <c r="P281" s="6"/>
      <c r="Q281" s="6"/>
      <c r="R281" s="6"/>
      <c r="S281" s="5"/>
    </row>
    <row r="282" spans="1:19" s="138" customFormat="1" ht="15" customHeight="1">
      <c r="A282" s="1"/>
      <c r="B282" s="199"/>
      <c r="C282" s="312"/>
      <c r="D282" s="312"/>
      <c r="E282" s="312"/>
      <c r="F282" s="312"/>
      <c r="G282" s="312"/>
      <c r="H282" s="312"/>
      <c r="I282" s="215"/>
      <c r="J282" s="1"/>
      <c r="K282" s="91"/>
      <c r="L282" s="4" t="s">
        <v>26</v>
      </c>
      <c r="M282" s="98"/>
      <c r="N282" s="3"/>
      <c r="O282" s="1"/>
      <c r="P282" s="1"/>
      <c r="Q282" s="1"/>
      <c r="R282" s="1"/>
      <c r="S282" s="1"/>
    </row>
    <row r="283" spans="1:19" s="138" customFormat="1" ht="15" customHeight="1">
      <c r="A283" s="1"/>
      <c r="B283" s="312"/>
      <c r="C283" s="312"/>
      <c r="D283" s="312"/>
      <c r="E283" s="312"/>
      <c r="F283" s="312"/>
      <c r="G283" s="312"/>
      <c r="H283" s="312"/>
      <c r="I283" s="215"/>
      <c r="J283" s="1"/>
      <c r="K283" s="4" t="s">
        <v>223</v>
      </c>
      <c r="L283" s="2"/>
      <c r="M283" s="99"/>
      <c r="N283" s="3"/>
      <c r="O283" s="1"/>
      <c r="P283" s="1"/>
      <c r="Q283" s="1"/>
      <c r="R283" s="1"/>
      <c r="S283" s="1"/>
    </row>
    <row r="284" spans="1:19" s="138" customFormat="1" ht="15" customHeight="1">
      <c r="A284" s="1"/>
      <c r="B284" s="313"/>
      <c r="C284" s="313"/>
      <c r="D284" s="313"/>
      <c r="E284" s="313"/>
      <c r="F284" s="313"/>
      <c r="G284" s="313"/>
      <c r="H284" s="313"/>
      <c r="I284" s="216"/>
      <c r="J284" s="1"/>
      <c r="K284" s="1"/>
      <c r="L284" s="1"/>
      <c r="M284" s="1"/>
      <c r="N284" s="1"/>
      <c r="O284" s="1"/>
      <c r="P284" s="1"/>
      <c r="Q284" s="1"/>
      <c r="R284" s="1"/>
      <c r="S284" s="1"/>
    </row>
  </sheetData>
  <autoFilter ref="A4:S280" xr:uid="{00000000-0009-0000-0000-000001000000}"/>
  <mergeCells count="18">
    <mergeCell ref="A275:S275"/>
    <mergeCell ref="A276:S276"/>
    <mergeCell ref="C278:E278"/>
    <mergeCell ref="C279:E279"/>
    <mergeCell ref="C280:E280"/>
    <mergeCell ref="A273:S274"/>
    <mergeCell ref="A1:K1"/>
    <mergeCell ref="B2:B3"/>
    <mergeCell ref="C2:C3"/>
    <mergeCell ref="D2:E2"/>
    <mergeCell ref="G2:G3"/>
    <mergeCell ref="H2:H3"/>
    <mergeCell ref="J2:L2"/>
    <mergeCell ref="M2:M3"/>
    <mergeCell ref="N2:O2"/>
    <mergeCell ref="P2:Q2"/>
    <mergeCell ref="S2:S3"/>
    <mergeCell ref="A272:S272"/>
  </mergeCells>
  <phoneticPr fontId="6"/>
  <conditionalFormatting sqref="F5:F13 F15:F20 F22:F32 F62:F66 F68:F94 F96:F214 F216:F249 F251:F257 F259:F270">
    <cfRule type="cellIs" dxfId="27" priority="24" operator="lessThan">
      <formula>0.333333333333333</formula>
    </cfRule>
  </conditionalFormatting>
  <conditionalFormatting sqref="F34:F60">
    <cfRule type="cellIs" dxfId="26" priority="23" operator="lessThan">
      <formula>0.333333333333333</formula>
    </cfRule>
  </conditionalFormatting>
  <conditionalFormatting sqref="I6:I13 I23:I32 I69:I94 I97:I214 I217:I249 I252:I257">
    <cfRule type="cellIs" dxfId="25" priority="14" operator="greaterThan">
      <formula>0</formula>
    </cfRule>
  </conditionalFormatting>
  <conditionalFormatting sqref="I16:I20">
    <cfRule type="cellIs" dxfId="24" priority="9" operator="greaterThan">
      <formula>0</formula>
    </cfRule>
  </conditionalFormatting>
  <conditionalFormatting sqref="I35:I60">
    <cfRule type="cellIs" dxfId="23" priority="8" operator="greaterThan">
      <formula>0</formula>
    </cfRule>
  </conditionalFormatting>
  <conditionalFormatting sqref="I63:I66">
    <cfRule type="cellIs" dxfId="22" priority="7" operator="greaterThan">
      <formula>0</formula>
    </cfRule>
  </conditionalFormatting>
  <conditionalFormatting sqref="K6:K13 K72:K94 K97:K214 K217:K249 K252:K257">
    <cfRule type="expression" dxfId="21" priority="25">
      <formula>M6&gt;0</formula>
    </cfRule>
  </conditionalFormatting>
  <conditionalFormatting sqref="K16:K20 K31:K32 K60">
    <cfRule type="expression" dxfId="20" priority="28">
      <formula>M16&gt;0</formula>
    </cfRule>
  </conditionalFormatting>
  <conditionalFormatting sqref="K24:K29">
    <cfRule type="expression" dxfId="19" priority="6">
      <formula>M24&gt;0</formula>
    </cfRule>
  </conditionalFormatting>
  <conditionalFormatting sqref="K35:K58">
    <cfRule type="expression" dxfId="18" priority="26">
      <formula>M35&gt;0</formula>
    </cfRule>
  </conditionalFormatting>
  <conditionalFormatting sqref="K63:K66">
    <cfRule type="expression" dxfId="17" priority="27">
      <formula>M63&gt;0</formula>
    </cfRule>
  </conditionalFormatting>
  <conditionalFormatting sqref="L6:L13 L23:L32 L69:L94 L97:L214 L217:L249 L252:L257">
    <cfRule type="cellIs" dxfId="16" priority="17" operator="greaterThan">
      <formula>0</formula>
    </cfRule>
  </conditionalFormatting>
  <conditionalFormatting sqref="L16:L20">
    <cfRule type="cellIs" dxfId="15" priority="20" operator="greaterThan">
      <formula>0</formula>
    </cfRule>
  </conditionalFormatting>
  <conditionalFormatting sqref="L35:L60">
    <cfRule type="cellIs" dxfId="14" priority="19" operator="greaterThan">
      <formula>0</formula>
    </cfRule>
  </conditionalFormatting>
  <conditionalFormatting sqref="L63:L66">
    <cfRule type="cellIs" dxfId="13" priority="18" operator="greaterThan">
      <formula>0</formula>
    </cfRule>
  </conditionalFormatting>
  <conditionalFormatting sqref="M5:M271">
    <cfRule type="cellIs" dxfId="12" priority="21" operator="greaterThan">
      <formula>0</formula>
    </cfRule>
  </conditionalFormatting>
  <conditionalFormatting sqref="M277:M278">
    <cfRule type="cellIs" dxfId="11" priority="22" operator="greaterThan">
      <formula>0</formula>
    </cfRule>
  </conditionalFormatting>
  <conditionalFormatting sqref="Q6:Q13 Q97:Q214 Q217:Q249 Q252:Q257">
    <cfRule type="expression" dxfId="10" priority="16">
      <formula>AND(L6&gt;0,Q6=0)</formula>
    </cfRule>
  </conditionalFormatting>
  <conditionalFormatting sqref="Q16:Q20">
    <cfRule type="expression" dxfId="9" priority="4">
      <formula>AND(L16&gt;0,Q16=0)</formula>
    </cfRule>
  </conditionalFormatting>
  <conditionalFormatting sqref="Q23:Q32">
    <cfRule type="expression" dxfId="8" priority="3">
      <formula>AND(L23&gt;0,Q23=0)</formula>
    </cfRule>
  </conditionalFormatting>
  <conditionalFormatting sqref="Q35:Q60">
    <cfRule type="expression" dxfId="7" priority="5">
      <formula>AND(L35&gt;0,Q35=0)</formula>
    </cfRule>
  </conditionalFormatting>
  <conditionalFormatting sqref="Q63:Q66">
    <cfRule type="expression" dxfId="6" priority="15">
      <formula>AND(L63&gt;0,Q63=0)</formula>
    </cfRule>
  </conditionalFormatting>
  <conditionalFormatting sqref="Q69:Q94">
    <cfRule type="expression" dxfId="5" priority="2">
      <formula>AND(L69&gt;0,Q69=0)</formula>
    </cfRule>
  </conditionalFormatting>
  <conditionalFormatting sqref="R6:R13 R23:R32 R97:R214 R217:R249 R252:R257">
    <cfRule type="expression" dxfId="4" priority="13">
      <formula>AND(I6&gt;0,R6&lt;=0)</formula>
    </cfRule>
  </conditionalFormatting>
  <conditionalFormatting sqref="R16:R20">
    <cfRule type="expression" dxfId="3" priority="12">
      <formula>AND(I16&gt;0,R16&lt;=0)</formula>
    </cfRule>
  </conditionalFormatting>
  <conditionalFormatting sqref="R35:R60">
    <cfRule type="expression" dxfId="2" priority="11">
      <formula>AND(I35&gt;0,R35&lt;=0)</formula>
    </cfRule>
  </conditionalFormatting>
  <conditionalFormatting sqref="R63:R66">
    <cfRule type="expression" dxfId="1" priority="10">
      <formula>AND(I63&gt;0,R63&lt;=0)</formula>
    </cfRule>
  </conditionalFormatting>
  <conditionalFormatting sqref="R69:R94">
    <cfRule type="expression" dxfId="0" priority="1">
      <formula>AND(I69&gt;0,R69&lt;=0)</formula>
    </cfRule>
  </conditionalFormatting>
  <dataValidations count="2">
    <dataValidation type="whole" operator="lessThanOrEqual" allowBlank="1" showInputMessage="1" showErrorMessage="1" sqref="R6:R13 R16:R20 R63:R66 R35:R60 R23:R32 R252:R257 R217:R249 R97:R214 R69:R94" xr:uid="{371DB70A-9212-4316-9170-E91FE0C10E69}">
      <formula1>P6*0.15</formula1>
    </dataValidation>
    <dataValidation type="whole" allowBlank="1" showInputMessage="1" showErrorMessage="1" sqref="I6:I13 I16:I20 I35:I60 I63:I66 I23:I32 I252:I257 I69:I94 I97:I214 I217:I249" xr:uid="{B57C55D2-7596-416A-A5E9-1D52FB8142AC}">
      <formula1>0</formula1>
      <formula2>H6</formula2>
    </dataValidation>
  </dataValidations>
  <pageMargins left="0.56999999999999995" right="0.35" top="0.72" bottom="0.51" header="0.39370078740157483" footer="0.22"/>
  <pageSetup paperSize="9" scale="58" fitToHeight="11" orientation="portrait" cellComments="asDisplayed" r:id="rId1"/>
  <headerFooter alignWithMargins="0">
    <oddFooter>&amp;C&amp;P/&amp;N</oddFooter>
  </headerFooter>
  <rowBreaks count="2" manualBreakCount="2">
    <brk id="4" max="20" man="1"/>
    <brk id="90" max="20" man="1"/>
  </rowBreaks>
  <colBreaks count="1" manualBreakCount="1">
    <brk id="8" max="311" man="1"/>
  </colBreaks>
  <ignoredErrors>
    <ignoredError sqref="F258:G258 F6:G40 F125:G250 F252:G257 F41:G124 F251:G25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【全体】 (R8)</vt:lpstr>
      <vt:lpstr>警備人件費 (R8) </vt:lpstr>
      <vt:lpstr>'【全体】 (R8)'!Print_Area</vt:lpstr>
      <vt:lpstr>'警備人件費 (R8) '!Print_Area</vt:lpstr>
      <vt:lpstr>'警備人件費 (R8)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2026-03-22T08:01:34Z</dcterms:modified>
</cp:coreProperties>
</file>