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795" activeTab="1"/>
  </bookViews>
  <sheets>
    <sheet name="【全体】" sheetId="38" r:id="rId1"/>
    <sheet name="警備人件費" sheetId="39" r:id="rId2"/>
  </sheets>
  <externalReferences>
    <externalReference r:id="rId3"/>
  </externalReferences>
  <definedNames>
    <definedName name="_xlnm._FilterDatabase" localSheetId="0" hidden="1">【全体】!$A$2:$H$2</definedName>
    <definedName name="_xlnm._FilterDatabase" localSheetId="1" hidden="1">警備人件費!$A$4:$S$290</definedName>
    <definedName name="keiyaku">[1]契約!$B$1:$AV$5</definedName>
    <definedName name="_xlnm.Print_Area" localSheetId="0">【全体】!$A$1:$H$22</definedName>
    <definedName name="_xlnm.Print_Area" localSheetId="1">警備人件費!$A$1:$S$311</definedName>
    <definedName name="Print_Area_MI" localSheetId="0">#REF!</definedName>
    <definedName name="Print_Area_MI" localSheetId="1">#REF!</definedName>
    <definedName name="_xlnm.Print_Titles" localSheetId="1">警備人件費!$1:$3</definedName>
    <definedName name="Print_Titles_MI" localSheetId="0">#REF!</definedName>
    <definedName name="Print_Titles_MI" localSheetId="1">#REF!</definedName>
    <definedName name="あ" localSheetId="0">#REF!</definedName>
    <definedName name="あ" localSheetId="1">#REF!</definedName>
  </definedNames>
  <calcPr calcId="162913"/>
</workbook>
</file>

<file path=xl/calcChain.xml><?xml version="1.0" encoding="utf-8"?>
<calcChain xmlns="http://schemas.openxmlformats.org/spreadsheetml/2006/main">
  <c r="S289" i="39" l="1"/>
  <c r="S280" i="39"/>
  <c r="S279" i="39"/>
  <c r="S278" i="39"/>
  <c r="S277" i="39"/>
  <c r="S276" i="39"/>
  <c r="S275" i="39"/>
  <c r="S274" i="39"/>
  <c r="S273" i="39"/>
  <c r="S272" i="39"/>
  <c r="S271" i="39"/>
  <c r="S270" i="39"/>
  <c r="I268" i="39"/>
  <c r="H268" i="39"/>
  <c r="G268" i="39"/>
  <c r="L267" i="39"/>
  <c r="O267" i="39" s="1"/>
  <c r="K267" i="39"/>
  <c r="M267" i="39" s="1"/>
  <c r="F267" i="39"/>
  <c r="C267" i="39"/>
  <c r="L266" i="39"/>
  <c r="O266" i="39" s="1"/>
  <c r="K266" i="39"/>
  <c r="J266" i="39" s="1"/>
  <c r="F266" i="39"/>
  <c r="C266" i="39"/>
  <c r="L265" i="39"/>
  <c r="M265" i="39" s="1"/>
  <c r="K265" i="39"/>
  <c r="F265" i="39"/>
  <c r="C265" i="39"/>
  <c r="N264" i="39"/>
  <c r="L264" i="39"/>
  <c r="O264" i="39" s="1"/>
  <c r="K264" i="39"/>
  <c r="M264" i="39" s="1"/>
  <c r="F264" i="39"/>
  <c r="C264" i="39"/>
  <c r="N263" i="39"/>
  <c r="L263" i="39"/>
  <c r="O263" i="39" s="1"/>
  <c r="F263" i="39"/>
  <c r="C263" i="39"/>
  <c r="L262" i="39"/>
  <c r="O262" i="39" s="1"/>
  <c r="K262" i="39"/>
  <c r="F262" i="39"/>
  <c r="C262" i="39"/>
  <c r="I260" i="39"/>
  <c r="H260" i="39"/>
  <c r="G260" i="39"/>
  <c r="N259" i="39"/>
  <c r="L259" i="39"/>
  <c r="O259" i="39" s="1"/>
  <c r="F259" i="39"/>
  <c r="C259" i="39"/>
  <c r="N258" i="39"/>
  <c r="L258" i="39"/>
  <c r="O258" i="39" s="1"/>
  <c r="F258" i="39"/>
  <c r="C258" i="39"/>
  <c r="N257" i="39"/>
  <c r="L257" i="39"/>
  <c r="F257" i="39"/>
  <c r="C257" i="39"/>
  <c r="N256" i="39"/>
  <c r="L256" i="39"/>
  <c r="F256" i="39"/>
  <c r="C256" i="39"/>
  <c r="N255" i="39"/>
  <c r="L255" i="39"/>
  <c r="F255" i="39"/>
  <c r="C255" i="39"/>
  <c r="N254" i="39"/>
  <c r="L254" i="39"/>
  <c r="F254" i="39"/>
  <c r="C254" i="39"/>
  <c r="N253" i="39"/>
  <c r="L253" i="39"/>
  <c r="F253" i="39"/>
  <c r="C253" i="39"/>
  <c r="N252" i="39"/>
  <c r="L252" i="39"/>
  <c r="F252" i="39"/>
  <c r="C252" i="39"/>
  <c r="N251" i="39"/>
  <c r="L251" i="39"/>
  <c r="F251" i="39"/>
  <c r="C251" i="39"/>
  <c r="N250" i="39"/>
  <c r="L250" i="39"/>
  <c r="F250" i="39"/>
  <c r="C250" i="39"/>
  <c r="L249" i="39"/>
  <c r="K249" i="39"/>
  <c r="N249" i="39" s="1"/>
  <c r="F249" i="39"/>
  <c r="C249" i="39"/>
  <c r="N248" i="39"/>
  <c r="M248" i="39"/>
  <c r="L248" i="39"/>
  <c r="O248" i="39" s="1"/>
  <c r="K248" i="39"/>
  <c r="J248" i="39"/>
  <c r="F248" i="39"/>
  <c r="C248" i="39"/>
  <c r="N247" i="39"/>
  <c r="L247" i="39"/>
  <c r="O247" i="39" s="1"/>
  <c r="K247" i="39"/>
  <c r="F247" i="39"/>
  <c r="C247" i="39"/>
  <c r="O246" i="39"/>
  <c r="N246" i="39"/>
  <c r="L246" i="39"/>
  <c r="F246" i="39"/>
  <c r="C246" i="39"/>
  <c r="N245" i="39"/>
  <c r="L245" i="39"/>
  <c r="F245" i="39"/>
  <c r="C245" i="39"/>
  <c r="N244" i="39"/>
  <c r="L244" i="39"/>
  <c r="F244" i="39"/>
  <c r="C244" i="39"/>
  <c r="N243" i="39"/>
  <c r="L243" i="39"/>
  <c r="O243" i="39" s="1"/>
  <c r="F243" i="39"/>
  <c r="C243" i="39"/>
  <c r="N242" i="39"/>
  <c r="L242" i="39"/>
  <c r="F242" i="39"/>
  <c r="C242" i="39"/>
  <c r="N241" i="39"/>
  <c r="L241" i="39"/>
  <c r="O241" i="39" s="1"/>
  <c r="F241" i="39"/>
  <c r="C241" i="39"/>
  <c r="N240" i="39"/>
  <c r="L240" i="39"/>
  <c r="F240" i="39"/>
  <c r="C240" i="39"/>
  <c r="N239" i="39"/>
  <c r="L239" i="39"/>
  <c r="J239" i="39" s="1"/>
  <c r="K239" i="39"/>
  <c r="F239" i="39"/>
  <c r="C239" i="39"/>
  <c r="M238" i="39"/>
  <c r="L238" i="39"/>
  <c r="O238" i="39" s="1"/>
  <c r="K238" i="39"/>
  <c r="J238" i="39" s="1"/>
  <c r="F238" i="39"/>
  <c r="C238" i="39"/>
  <c r="L237" i="39"/>
  <c r="O237" i="39" s="1"/>
  <c r="K237" i="39"/>
  <c r="J237" i="39" s="1"/>
  <c r="F237" i="39"/>
  <c r="C237" i="39"/>
  <c r="N236" i="39"/>
  <c r="L236" i="39"/>
  <c r="O236" i="39" s="1"/>
  <c r="F236" i="39"/>
  <c r="C236" i="39"/>
  <c r="L235" i="39"/>
  <c r="K235" i="39"/>
  <c r="N235" i="39" s="1"/>
  <c r="F235" i="39"/>
  <c r="C235" i="39"/>
  <c r="L234" i="39"/>
  <c r="O234" i="39" s="1"/>
  <c r="K234" i="39"/>
  <c r="F234" i="39"/>
  <c r="C234" i="39"/>
  <c r="N233" i="39"/>
  <c r="L233" i="39"/>
  <c r="K233" i="39"/>
  <c r="F233" i="39"/>
  <c r="C233" i="39"/>
  <c r="O232" i="39"/>
  <c r="S232" i="39" s="1"/>
  <c r="N232" i="39"/>
  <c r="L232" i="39"/>
  <c r="J232" i="39" s="1"/>
  <c r="F232" i="39"/>
  <c r="M232" i="39" s="1"/>
  <c r="C232" i="39"/>
  <c r="L231" i="39"/>
  <c r="K231" i="39"/>
  <c r="N231" i="39" s="1"/>
  <c r="F231" i="39"/>
  <c r="C231" i="39"/>
  <c r="N230" i="39"/>
  <c r="M230" i="39"/>
  <c r="L230" i="39"/>
  <c r="O230" i="39" s="1"/>
  <c r="J230" i="39"/>
  <c r="F230" i="39"/>
  <c r="C230" i="39"/>
  <c r="N229" i="39"/>
  <c r="L229" i="39"/>
  <c r="O229" i="39" s="1"/>
  <c r="S229" i="39" s="1"/>
  <c r="J229" i="39"/>
  <c r="F229" i="39"/>
  <c r="C229" i="39"/>
  <c r="L228" i="39"/>
  <c r="O228" i="39" s="1"/>
  <c r="K228" i="39"/>
  <c r="F228" i="39"/>
  <c r="C228" i="39"/>
  <c r="O227" i="39"/>
  <c r="N227" i="39"/>
  <c r="S227" i="39" s="1"/>
  <c r="L227" i="39"/>
  <c r="K227" i="39"/>
  <c r="F227" i="39"/>
  <c r="M227" i="39" s="1"/>
  <c r="C227" i="39"/>
  <c r="L226" i="39"/>
  <c r="J226" i="39" s="1"/>
  <c r="K226" i="39"/>
  <c r="N226" i="39" s="1"/>
  <c r="F226" i="39"/>
  <c r="C226" i="39"/>
  <c r="I224" i="39"/>
  <c r="N223" i="39"/>
  <c r="L223" i="39"/>
  <c r="O223" i="39" s="1"/>
  <c r="F223" i="39"/>
  <c r="C223" i="39"/>
  <c r="N222" i="39"/>
  <c r="S222" i="39" s="1"/>
  <c r="M222" i="39"/>
  <c r="L222" i="39"/>
  <c r="O222" i="39" s="1"/>
  <c r="F222" i="39"/>
  <c r="C222" i="39"/>
  <c r="N221" i="39"/>
  <c r="L221" i="39"/>
  <c r="O221" i="39" s="1"/>
  <c r="F221" i="39"/>
  <c r="C221" i="39"/>
  <c r="N220" i="39"/>
  <c r="L220" i="39"/>
  <c r="O220" i="39" s="1"/>
  <c r="F220" i="39"/>
  <c r="C220" i="39"/>
  <c r="N219" i="39"/>
  <c r="L219" i="39"/>
  <c r="O219" i="39" s="1"/>
  <c r="F219" i="39"/>
  <c r="C219" i="39"/>
  <c r="N218" i="39"/>
  <c r="L218" i="39"/>
  <c r="O218" i="39" s="1"/>
  <c r="F218" i="39"/>
  <c r="C218" i="39"/>
  <c r="N217" i="39"/>
  <c r="L217" i="39"/>
  <c r="O217" i="39" s="1"/>
  <c r="F217" i="39"/>
  <c r="C217" i="39"/>
  <c r="N216" i="39"/>
  <c r="L216" i="39"/>
  <c r="O216" i="39" s="1"/>
  <c r="F216" i="39"/>
  <c r="C216" i="39"/>
  <c r="N215" i="39"/>
  <c r="L215" i="39"/>
  <c r="O215" i="39" s="1"/>
  <c r="F215" i="39"/>
  <c r="C215" i="39"/>
  <c r="N214" i="39"/>
  <c r="L214" i="39"/>
  <c r="O214" i="39" s="1"/>
  <c r="F214" i="39"/>
  <c r="C214" i="39"/>
  <c r="N213" i="39"/>
  <c r="L213" i="39"/>
  <c r="O213" i="39" s="1"/>
  <c r="F213" i="39"/>
  <c r="C213" i="39"/>
  <c r="L212" i="39"/>
  <c r="H212" i="39"/>
  <c r="N212" i="39" s="1"/>
  <c r="G212" i="39"/>
  <c r="F212" i="39"/>
  <c r="C212" i="39"/>
  <c r="O211" i="39"/>
  <c r="N211" i="39"/>
  <c r="L211" i="39"/>
  <c r="J211" i="39" s="1"/>
  <c r="F211" i="39"/>
  <c r="C211" i="39"/>
  <c r="N210" i="39"/>
  <c r="L210" i="39"/>
  <c r="J210" i="39" s="1"/>
  <c r="F210" i="39"/>
  <c r="C210" i="39"/>
  <c r="N209" i="39"/>
  <c r="L209" i="39"/>
  <c r="J209" i="39" s="1"/>
  <c r="F209" i="39"/>
  <c r="C209" i="39"/>
  <c r="N208" i="39"/>
  <c r="L208" i="39"/>
  <c r="J208" i="39" s="1"/>
  <c r="F208" i="39"/>
  <c r="C208" i="39"/>
  <c r="N207" i="39"/>
  <c r="L207" i="39"/>
  <c r="J207" i="39" s="1"/>
  <c r="F207" i="39"/>
  <c r="C207" i="39"/>
  <c r="O206" i="39"/>
  <c r="N206" i="39"/>
  <c r="S206" i="39" s="1"/>
  <c r="L206" i="39"/>
  <c r="J206" i="39" s="1"/>
  <c r="F206" i="39"/>
  <c r="C206" i="39"/>
  <c r="O205" i="39"/>
  <c r="S205" i="39" s="1"/>
  <c r="N205" i="39"/>
  <c r="L205" i="39"/>
  <c r="J205" i="39" s="1"/>
  <c r="F205" i="39"/>
  <c r="C205" i="39"/>
  <c r="N204" i="39"/>
  <c r="L204" i="39"/>
  <c r="J204" i="39" s="1"/>
  <c r="F204" i="39"/>
  <c r="C204" i="39"/>
  <c r="O203" i="39"/>
  <c r="N203" i="39"/>
  <c r="L203" i="39"/>
  <c r="J203" i="39" s="1"/>
  <c r="F203" i="39"/>
  <c r="C203" i="39"/>
  <c r="N202" i="39"/>
  <c r="L202" i="39"/>
  <c r="J202" i="39" s="1"/>
  <c r="F202" i="39"/>
  <c r="C202" i="39"/>
  <c r="N201" i="39"/>
  <c r="L201" i="39"/>
  <c r="J201" i="39" s="1"/>
  <c r="F201" i="39"/>
  <c r="C201" i="39"/>
  <c r="N200" i="39"/>
  <c r="L200" i="39"/>
  <c r="J200" i="39" s="1"/>
  <c r="F200" i="39"/>
  <c r="C200" i="39"/>
  <c r="N199" i="39"/>
  <c r="L199" i="39"/>
  <c r="J199" i="39" s="1"/>
  <c r="F199" i="39"/>
  <c r="C199" i="39"/>
  <c r="O198" i="39"/>
  <c r="N198" i="39"/>
  <c r="S198" i="39" s="1"/>
  <c r="L198" i="39"/>
  <c r="J198" i="39" s="1"/>
  <c r="F198" i="39"/>
  <c r="C198" i="39"/>
  <c r="N197" i="39"/>
  <c r="L197" i="39"/>
  <c r="J197" i="39" s="1"/>
  <c r="H197" i="39"/>
  <c r="G197" i="39"/>
  <c r="F197" i="39"/>
  <c r="C197" i="39"/>
  <c r="N196" i="39"/>
  <c r="L196" i="39"/>
  <c r="F196" i="39"/>
  <c r="C196" i="39"/>
  <c r="N195" i="39"/>
  <c r="L195" i="39"/>
  <c r="M195" i="39" s="1"/>
  <c r="F195" i="39"/>
  <c r="C195" i="39"/>
  <c r="N194" i="39"/>
  <c r="L194" i="39"/>
  <c r="M194" i="39" s="1"/>
  <c r="F194" i="39"/>
  <c r="C194" i="39"/>
  <c r="O193" i="39"/>
  <c r="N193" i="39"/>
  <c r="L193" i="39"/>
  <c r="J193" i="39"/>
  <c r="F193" i="39"/>
  <c r="C193" i="39"/>
  <c r="N192" i="39"/>
  <c r="L192" i="39"/>
  <c r="M192" i="39" s="1"/>
  <c r="F192" i="39"/>
  <c r="C192" i="39"/>
  <c r="N191" i="39"/>
  <c r="L191" i="39"/>
  <c r="M191" i="39" s="1"/>
  <c r="J191" i="39"/>
  <c r="F191" i="39"/>
  <c r="C191" i="39"/>
  <c r="N190" i="39"/>
  <c r="L190" i="39"/>
  <c r="J190" i="39" s="1"/>
  <c r="F190" i="39"/>
  <c r="C190" i="39"/>
  <c r="O189" i="39"/>
  <c r="S189" i="39" s="1"/>
  <c r="N189" i="39"/>
  <c r="L189" i="39"/>
  <c r="J189" i="39"/>
  <c r="F189" i="39"/>
  <c r="C189" i="39"/>
  <c r="N188" i="39"/>
  <c r="L188" i="39"/>
  <c r="M188" i="39" s="1"/>
  <c r="F188" i="39"/>
  <c r="C188" i="39"/>
  <c r="N187" i="39"/>
  <c r="L187" i="39"/>
  <c r="M187" i="39" s="1"/>
  <c r="F187" i="39"/>
  <c r="C187" i="39"/>
  <c r="O186" i="39"/>
  <c r="N186" i="39"/>
  <c r="L186" i="39"/>
  <c r="J186" i="39"/>
  <c r="F186" i="39"/>
  <c r="C186" i="39"/>
  <c r="N185" i="39"/>
  <c r="L185" i="39"/>
  <c r="O185" i="39" s="1"/>
  <c r="J185" i="39"/>
  <c r="F185" i="39"/>
  <c r="C185" i="39"/>
  <c r="N184" i="39"/>
  <c r="L184" i="39"/>
  <c r="F184" i="39"/>
  <c r="C184" i="39"/>
  <c r="N183" i="39"/>
  <c r="L183" i="39"/>
  <c r="M183" i="39" s="1"/>
  <c r="F183" i="39"/>
  <c r="C183" i="39"/>
  <c r="N182" i="39"/>
  <c r="L182" i="39"/>
  <c r="O182" i="39" s="1"/>
  <c r="S182" i="39" s="1"/>
  <c r="J182" i="39"/>
  <c r="F182" i="39"/>
  <c r="C182" i="39"/>
  <c r="O181" i="39"/>
  <c r="S181" i="39" s="1"/>
  <c r="N181" i="39"/>
  <c r="L181" i="39"/>
  <c r="J181" i="39"/>
  <c r="F181" i="39"/>
  <c r="C181" i="39"/>
  <c r="N180" i="39"/>
  <c r="L180" i="39"/>
  <c r="M180" i="39" s="1"/>
  <c r="F180" i="39"/>
  <c r="C180" i="39"/>
  <c r="N179" i="39"/>
  <c r="L179" i="39"/>
  <c r="F179" i="39"/>
  <c r="C179" i="39"/>
  <c r="N178" i="39"/>
  <c r="L178" i="39"/>
  <c r="M178" i="39" s="1"/>
  <c r="F178" i="39"/>
  <c r="C178" i="39"/>
  <c r="O177" i="39"/>
  <c r="N177" i="39"/>
  <c r="L177" i="39"/>
  <c r="J177" i="39"/>
  <c r="F177" i="39"/>
  <c r="C177" i="39"/>
  <c r="N176" i="39"/>
  <c r="L176" i="39"/>
  <c r="F176" i="39"/>
  <c r="C176" i="39"/>
  <c r="N175" i="39"/>
  <c r="L175" i="39"/>
  <c r="M175" i="39" s="1"/>
  <c r="F175" i="39"/>
  <c r="C175" i="39"/>
  <c r="O174" i="39"/>
  <c r="S174" i="39" s="1"/>
  <c r="N174" i="39"/>
  <c r="L174" i="39"/>
  <c r="J174" i="39"/>
  <c r="F174" i="39"/>
  <c r="C174" i="39"/>
  <c r="N173" i="39"/>
  <c r="L173" i="39"/>
  <c r="O173" i="39" s="1"/>
  <c r="S173" i="39" s="1"/>
  <c r="F173" i="39"/>
  <c r="C173" i="39"/>
  <c r="O172" i="39"/>
  <c r="N172" i="39"/>
  <c r="L172" i="39"/>
  <c r="F172" i="39"/>
  <c r="C172" i="39"/>
  <c r="N171" i="39"/>
  <c r="L171" i="39"/>
  <c r="F171" i="39"/>
  <c r="C171" i="39"/>
  <c r="N170" i="39"/>
  <c r="L170" i="39"/>
  <c r="M170" i="39" s="1"/>
  <c r="J170" i="39"/>
  <c r="F170" i="39"/>
  <c r="C170" i="39"/>
  <c r="O169" i="39"/>
  <c r="N169" i="39"/>
  <c r="L169" i="39"/>
  <c r="J169" i="39"/>
  <c r="F169" i="39"/>
  <c r="C169" i="39"/>
  <c r="N168" i="39"/>
  <c r="L168" i="39"/>
  <c r="F168" i="39"/>
  <c r="C168" i="39"/>
  <c r="N167" i="39"/>
  <c r="L167" i="39"/>
  <c r="J167" i="39"/>
  <c r="F167" i="39"/>
  <c r="C167" i="39"/>
  <c r="O166" i="39"/>
  <c r="S166" i="39" s="1"/>
  <c r="N166" i="39"/>
  <c r="L166" i="39"/>
  <c r="J166" i="39"/>
  <c r="F166" i="39"/>
  <c r="C166" i="39"/>
  <c r="N165" i="39"/>
  <c r="L165" i="39"/>
  <c r="J165" i="39" s="1"/>
  <c r="F165" i="39"/>
  <c r="C165" i="39"/>
  <c r="O164" i="39"/>
  <c r="N164" i="39"/>
  <c r="S164" i="39" s="1"/>
  <c r="L164" i="39"/>
  <c r="F164" i="39"/>
  <c r="C164" i="39"/>
  <c r="N163" i="39"/>
  <c r="L163" i="39"/>
  <c r="F163" i="39"/>
  <c r="C163" i="39"/>
  <c r="O162" i="39"/>
  <c r="S162" i="39" s="1"/>
  <c r="N162" i="39"/>
  <c r="L162" i="39"/>
  <c r="M162" i="39" s="1"/>
  <c r="J162" i="39"/>
  <c r="F162" i="39"/>
  <c r="C162" i="39"/>
  <c r="N161" i="39"/>
  <c r="L161" i="39"/>
  <c r="O161" i="39" s="1"/>
  <c r="F161" i="39"/>
  <c r="C161" i="39"/>
  <c r="N160" i="39"/>
  <c r="L160" i="39"/>
  <c r="F160" i="39"/>
  <c r="C160" i="39"/>
  <c r="N159" i="39"/>
  <c r="L159" i="39"/>
  <c r="J159" i="39"/>
  <c r="F159" i="39"/>
  <c r="C159" i="39"/>
  <c r="N158" i="39"/>
  <c r="S158" i="39" s="1"/>
  <c r="L158" i="39"/>
  <c r="O158" i="39" s="1"/>
  <c r="J158" i="39"/>
  <c r="F158" i="39"/>
  <c r="C158" i="39"/>
  <c r="N157" i="39"/>
  <c r="L157" i="39"/>
  <c r="F157" i="39"/>
  <c r="C157" i="39"/>
  <c r="N156" i="39"/>
  <c r="L156" i="39"/>
  <c r="J156" i="39" s="1"/>
  <c r="F156" i="39"/>
  <c r="C156" i="39"/>
  <c r="N155" i="39"/>
  <c r="L155" i="39"/>
  <c r="J155" i="39" s="1"/>
  <c r="F155" i="39"/>
  <c r="C155" i="39"/>
  <c r="N154" i="39"/>
  <c r="L154" i="39"/>
  <c r="J154" i="39" s="1"/>
  <c r="F154" i="39"/>
  <c r="C154" i="39"/>
  <c r="N153" i="39"/>
  <c r="L153" i="39"/>
  <c r="F153" i="39"/>
  <c r="C153" i="39"/>
  <c r="N152" i="39"/>
  <c r="L152" i="39"/>
  <c r="J152" i="39" s="1"/>
  <c r="F152" i="39"/>
  <c r="C152" i="39"/>
  <c r="L151" i="39"/>
  <c r="J151" i="39" s="1"/>
  <c r="H151" i="39"/>
  <c r="N151" i="39" s="1"/>
  <c r="G151" i="39"/>
  <c r="F151" i="39"/>
  <c r="C151" i="39"/>
  <c r="N150" i="39"/>
  <c r="L150" i="39"/>
  <c r="O150" i="39" s="1"/>
  <c r="F150" i="39"/>
  <c r="C150" i="39"/>
  <c r="N149" i="39"/>
  <c r="M149" i="39"/>
  <c r="L149" i="39"/>
  <c r="O149" i="39" s="1"/>
  <c r="J149" i="39"/>
  <c r="F149" i="39"/>
  <c r="C149" i="39"/>
  <c r="N148" i="39"/>
  <c r="L148" i="39"/>
  <c r="O148" i="39" s="1"/>
  <c r="J148" i="39"/>
  <c r="F148" i="39"/>
  <c r="C148" i="39"/>
  <c r="N147" i="39"/>
  <c r="S147" i="39" s="1"/>
  <c r="L147" i="39"/>
  <c r="O147" i="39" s="1"/>
  <c r="F147" i="39"/>
  <c r="M147" i="39" s="1"/>
  <c r="C147" i="39"/>
  <c r="N146" i="39"/>
  <c r="L146" i="39"/>
  <c r="O146" i="39" s="1"/>
  <c r="F146" i="39"/>
  <c r="C146" i="39"/>
  <c r="N145" i="39"/>
  <c r="M145" i="39"/>
  <c r="L145" i="39"/>
  <c r="O145" i="39" s="1"/>
  <c r="J145" i="39"/>
  <c r="F145" i="39"/>
  <c r="C145" i="39"/>
  <c r="N144" i="39"/>
  <c r="L144" i="39"/>
  <c r="O144" i="39" s="1"/>
  <c r="J144" i="39"/>
  <c r="F144" i="39"/>
  <c r="C144" i="39"/>
  <c r="N143" i="39"/>
  <c r="L143" i="39"/>
  <c r="J143" i="39" s="1"/>
  <c r="F143" i="39"/>
  <c r="C143" i="39"/>
  <c r="N142" i="39"/>
  <c r="L142" i="39"/>
  <c r="J142" i="39" s="1"/>
  <c r="F142" i="39"/>
  <c r="C142" i="39"/>
  <c r="N141" i="39"/>
  <c r="L141" i="39"/>
  <c r="J141" i="39" s="1"/>
  <c r="F141" i="39"/>
  <c r="C141" i="39"/>
  <c r="N140" i="39"/>
  <c r="L140" i="39"/>
  <c r="F140" i="39"/>
  <c r="C140" i="39"/>
  <c r="N139" i="39"/>
  <c r="M139" i="39"/>
  <c r="L139" i="39"/>
  <c r="F139" i="39"/>
  <c r="C139" i="39"/>
  <c r="N138" i="39"/>
  <c r="L138" i="39"/>
  <c r="H138" i="39"/>
  <c r="G138" i="39"/>
  <c r="F138" i="39"/>
  <c r="C138" i="39"/>
  <c r="N137" i="39"/>
  <c r="L137" i="39"/>
  <c r="F137" i="39"/>
  <c r="C137" i="39"/>
  <c r="N136" i="39"/>
  <c r="L136" i="39"/>
  <c r="F136" i="39"/>
  <c r="C136" i="39"/>
  <c r="N135" i="39"/>
  <c r="L135" i="39"/>
  <c r="O135" i="39" s="1"/>
  <c r="F135" i="39"/>
  <c r="C135" i="39"/>
  <c r="N134" i="39"/>
  <c r="L134" i="39"/>
  <c r="F134" i="39"/>
  <c r="C134" i="39"/>
  <c r="N133" i="39"/>
  <c r="L133" i="39"/>
  <c r="F133" i="39"/>
  <c r="C133" i="39"/>
  <c r="N132" i="39"/>
  <c r="L132" i="39"/>
  <c r="F132" i="39"/>
  <c r="C132" i="39"/>
  <c r="O131" i="39"/>
  <c r="N131" i="39"/>
  <c r="S131" i="39" s="1"/>
  <c r="L131" i="39"/>
  <c r="F131" i="39"/>
  <c r="C131" i="39"/>
  <c r="N130" i="39"/>
  <c r="L130" i="39"/>
  <c r="F130" i="39"/>
  <c r="C130" i="39"/>
  <c r="N129" i="39"/>
  <c r="L129" i="39"/>
  <c r="F129" i="39"/>
  <c r="C129" i="39"/>
  <c r="N128" i="39"/>
  <c r="L128" i="39"/>
  <c r="F128" i="39"/>
  <c r="C128" i="39"/>
  <c r="O127" i="39"/>
  <c r="N127" i="39"/>
  <c r="L127" i="39"/>
  <c r="F127" i="39"/>
  <c r="C127" i="39"/>
  <c r="N126" i="39"/>
  <c r="L126" i="39"/>
  <c r="F126" i="39"/>
  <c r="C126" i="39"/>
  <c r="N125" i="39"/>
  <c r="L125" i="39"/>
  <c r="F125" i="39"/>
  <c r="C125" i="39"/>
  <c r="N124" i="39"/>
  <c r="L124" i="39"/>
  <c r="F124" i="39"/>
  <c r="C124" i="39"/>
  <c r="N123" i="39"/>
  <c r="L123" i="39"/>
  <c r="O123" i="39" s="1"/>
  <c r="F123" i="39"/>
  <c r="C123" i="39"/>
  <c r="N122" i="39"/>
  <c r="L122" i="39"/>
  <c r="F122" i="39"/>
  <c r="C122" i="39"/>
  <c r="N121" i="39"/>
  <c r="L121" i="39"/>
  <c r="F121" i="39"/>
  <c r="C121" i="39"/>
  <c r="L120" i="39"/>
  <c r="H120" i="39"/>
  <c r="H224" i="39" s="1"/>
  <c r="G120" i="39"/>
  <c r="F120" i="39"/>
  <c r="C120" i="39"/>
  <c r="O119" i="39"/>
  <c r="N119" i="39"/>
  <c r="L119" i="39"/>
  <c r="J119" i="39" s="1"/>
  <c r="F119" i="39"/>
  <c r="M119" i="39" s="1"/>
  <c r="C119" i="39"/>
  <c r="N118" i="39"/>
  <c r="L118" i="39"/>
  <c r="J118" i="39" s="1"/>
  <c r="F118" i="39"/>
  <c r="C118" i="39"/>
  <c r="O117" i="39"/>
  <c r="N117" i="39"/>
  <c r="S117" i="39" s="1"/>
  <c r="L117" i="39"/>
  <c r="J117" i="39" s="1"/>
  <c r="F117" i="39"/>
  <c r="M117" i="39" s="1"/>
  <c r="C117" i="39"/>
  <c r="N116" i="39"/>
  <c r="L116" i="39"/>
  <c r="F116" i="39"/>
  <c r="C116" i="39"/>
  <c r="N115" i="39"/>
  <c r="L115" i="39"/>
  <c r="M115" i="39" s="1"/>
  <c r="F115" i="39"/>
  <c r="C115" i="39"/>
  <c r="O114" i="39"/>
  <c r="N114" i="39"/>
  <c r="S114" i="39" s="1"/>
  <c r="L114" i="39"/>
  <c r="F114" i="39"/>
  <c r="C114" i="39"/>
  <c r="N113" i="39"/>
  <c r="L113" i="39"/>
  <c r="F113" i="39"/>
  <c r="C113" i="39"/>
  <c r="N112" i="39"/>
  <c r="L112" i="39"/>
  <c r="O112" i="39" s="1"/>
  <c r="F112" i="39"/>
  <c r="C112" i="39"/>
  <c r="N111" i="39"/>
  <c r="S111" i="39" s="1"/>
  <c r="L111" i="39"/>
  <c r="O111" i="39" s="1"/>
  <c r="F111" i="39"/>
  <c r="C111" i="39"/>
  <c r="N110" i="39"/>
  <c r="S110" i="39" s="1"/>
  <c r="L110" i="39"/>
  <c r="O110" i="39" s="1"/>
  <c r="F110" i="39"/>
  <c r="C110" i="39"/>
  <c r="N109" i="39"/>
  <c r="L109" i="39"/>
  <c r="O109" i="39" s="1"/>
  <c r="S109" i="39" s="1"/>
  <c r="K109" i="39"/>
  <c r="F109" i="39"/>
  <c r="C109" i="39"/>
  <c r="N108" i="39"/>
  <c r="L108" i="39"/>
  <c r="O108" i="39" s="1"/>
  <c r="S108" i="39" s="1"/>
  <c r="J108" i="39"/>
  <c r="F108" i="39"/>
  <c r="C108" i="39"/>
  <c r="O107" i="39"/>
  <c r="L107" i="39"/>
  <c r="K107" i="39"/>
  <c r="N107" i="39" s="1"/>
  <c r="F107" i="39"/>
  <c r="C107" i="39"/>
  <c r="N106" i="39"/>
  <c r="L106" i="39"/>
  <c r="J106" i="39"/>
  <c r="F106" i="39"/>
  <c r="C106" i="39"/>
  <c r="L105" i="39"/>
  <c r="O105" i="39" s="1"/>
  <c r="K105" i="39"/>
  <c r="F105" i="39"/>
  <c r="C105" i="39"/>
  <c r="L104" i="39"/>
  <c r="O104" i="39" s="1"/>
  <c r="K104" i="39"/>
  <c r="F104" i="39"/>
  <c r="C104" i="39"/>
  <c r="N103" i="39"/>
  <c r="S103" i="39" s="1"/>
  <c r="M103" i="39"/>
  <c r="L103" i="39"/>
  <c r="O103" i="39" s="1"/>
  <c r="K103" i="39"/>
  <c r="J103" i="39"/>
  <c r="F103" i="39"/>
  <c r="C103" i="39"/>
  <c r="L102" i="39"/>
  <c r="O102" i="39" s="1"/>
  <c r="K102" i="39"/>
  <c r="J102" i="39" s="1"/>
  <c r="F102" i="39"/>
  <c r="C102" i="39"/>
  <c r="N101" i="39"/>
  <c r="L101" i="39"/>
  <c r="K101" i="39"/>
  <c r="J101" i="39" s="1"/>
  <c r="F101" i="39"/>
  <c r="C101" i="39"/>
  <c r="L100" i="39"/>
  <c r="O100" i="39" s="1"/>
  <c r="K100" i="39"/>
  <c r="F100" i="39"/>
  <c r="C100" i="39"/>
  <c r="L99" i="39"/>
  <c r="K99" i="39"/>
  <c r="N99" i="39" s="1"/>
  <c r="F99" i="39"/>
  <c r="C99" i="39"/>
  <c r="O98" i="39"/>
  <c r="L98" i="39"/>
  <c r="K98" i="39"/>
  <c r="N98" i="39" s="1"/>
  <c r="F98" i="39"/>
  <c r="M98" i="39" s="1"/>
  <c r="C98" i="39"/>
  <c r="I96" i="39"/>
  <c r="H96" i="39"/>
  <c r="G96" i="39"/>
  <c r="O95" i="39"/>
  <c r="L95" i="39"/>
  <c r="K95" i="39"/>
  <c r="N95" i="39" s="1"/>
  <c r="J95" i="39"/>
  <c r="F95" i="39"/>
  <c r="C95" i="39"/>
  <c r="L94" i="39"/>
  <c r="O94" i="39" s="1"/>
  <c r="K94" i="39"/>
  <c r="M94" i="39" s="1"/>
  <c r="F94" i="39"/>
  <c r="C94" i="39"/>
  <c r="L93" i="39"/>
  <c r="O93" i="39" s="1"/>
  <c r="K93" i="39"/>
  <c r="F93" i="39"/>
  <c r="C93" i="39"/>
  <c r="N92" i="39"/>
  <c r="S92" i="39" s="1"/>
  <c r="L92" i="39"/>
  <c r="O92" i="39" s="1"/>
  <c r="K92" i="39"/>
  <c r="J92" i="39"/>
  <c r="F92" i="39"/>
  <c r="M92" i="39" s="1"/>
  <c r="C92" i="39"/>
  <c r="L91" i="39"/>
  <c r="O91" i="39" s="1"/>
  <c r="K91" i="39"/>
  <c r="F91" i="39"/>
  <c r="C91" i="39"/>
  <c r="O90" i="39"/>
  <c r="N90" i="39"/>
  <c r="L90" i="39"/>
  <c r="K90" i="39"/>
  <c r="M90" i="39" s="1"/>
  <c r="F90" i="39"/>
  <c r="C90" i="39"/>
  <c r="O89" i="39"/>
  <c r="N89" i="39"/>
  <c r="S89" i="39" s="1"/>
  <c r="L89" i="39"/>
  <c r="K89" i="39"/>
  <c r="J89" i="39" s="1"/>
  <c r="F89" i="39"/>
  <c r="M89" i="39" s="1"/>
  <c r="C89" i="39"/>
  <c r="L88" i="39"/>
  <c r="K88" i="39"/>
  <c r="N88" i="39" s="1"/>
  <c r="F88" i="39"/>
  <c r="C88" i="39"/>
  <c r="L87" i="39"/>
  <c r="O87" i="39" s="1"/>
  <c r="K87" i="39"/>
  <c r="N87" i="39" s="1"/>
  <c r="F87" i="39"/>
  <c r="C87" i="39"/>
  <c r="L86" i="39"/>
  <c r="O86" i="39" s="1"/>
  <c r="K86" i="39"/>
  <c r="J86" i="39" s="1"/>
  <c r="F86" i="39"/>
  <c r="C86" i="39"/>
  <c r="L85" i="39"/>
  <c r="O85" i="39" s="1"/>
  <c r="K85" i="39"/>
  <c r="N85" i="39" s="1"/>
  <c r="F85" i="39"/>
  <c r="C85" i="39"/>
  <c r="L84" i="39"/>
  <c r="O84" i="39" s="1"/>
  <c r="K84" i="39"/>
  <c r="F84" i="39"/>
  <c r="C84" i="39"/>
  <c r="O83" i="39"/>
  <c r="L83" i="39"/>
  <c r="K83" i="39"/>
  <c r="F83" i="39"/>
  <c r="C83" i="39"/>
  <c r="N82" i="39"/>
  <c r="M82" i="39"/>
  <c r="L82" i="39"/>
  <c r="O82" i="39" s="1"/>
  <c r="S82" i="39" s="1"/>
  <c r="K82" i="39"/>
  <c r="J82" i="39" s="1"/>
  <c r="F82" i="39"/>
  <c r="C82" i="39"/>
  <c r="L81" i="39"/>
  <c r="O81" i="39" s="1"/>
  <c r="K81" i="39"/>
  <c r="J81" i="39" s="1"/>
  <c r="F81" i="39"/>
  <c r="C81" i="39"/>
  <c r="L80" i="39"/>
  <c r="O80" i="39" s="1"/>
  <c r="K80" i="39"/>
  <c r="N80" i="39" s="1"/>
  <c r="F80" i="39"/>
  <c r="C80" i="39"/>
  <c r="L79" i="39"/>
  <c r="O79" i="39" s="1"/>
  <c r="K79" i="39"/>
  <c r="N79" i="39" s="1"/>
  <c r="F79" i="39"/>
  <c r="C79" i="39"/>
  <c r="L78" i="39"/>
  <c r="O78" i="39" s="1"/>
  <c r="K78" i="39"/>
  <c r="N78" i="39" s="1"/>
  <c r="F78" i="39"/>
  <c r="C78" i="39"/>
  <c r="L77" i="39"/>
  <c r="O77" i="39" s="1"/>
  <c r="K77" i="39"/>
  <c r="J77" i="39" s="1"/>
  <c r="F77" i="39"/>
  <c r="C77" i="39"/>
  <c r="L76" i="39"/>
  <c r="O76" i="39" s="1"/>
  <c r="K76" i="39"/>
  <c r="F76" i="39"/>
  <c r="C76" i="39"/>
  <c r="O75" i="39"/>
  <c r="N75" i="39"/>
  <c r="L75" i="39"/>
  <c r="K75" i="39"/>
  <c r="J75" i="39"/>
  <c r="F75" i="39"/>
  <c r="M75" i="39" s="1"/>
  <c r="C75" i="39"/>
  <c r="L74" i="39"/>
  <c r="K74" i="39"/>
  <c r="M74" i="39" s="1"/>
  <c r="F74" i="39"/>
  <c r="C74" i="39"/>
  <c r="O73" i="39"/>
  <c r="L73" i="39"/>
  <c r="K73" i="39"/>
  <c r="F73" i="39"/>
  <c r="C73" i="39"/>
  <c r="N72" i="39"/>
  <c r="L72" i="39"/>
  <c r="K72" i="39"/>
  <c r="F72" i="39"/>
  <c r="C72" i="39"/>
  <c r="L71" i="39"/>
  <c r="O71" i="39" s="1"/>
  <c r="K71" i="39"/>
  <c r="N71" i="39" s="1"/>
  <c r="F71" i="39"/>
  <c r="C71" i="39"/>
  <c r="N70" i="39"/>
  <c r="L70" i="39"/>
  <c r="O70" i="39" s="1"/>
  <c r="K70" i="39"/>
  <c r="F70" i="39"/>
  <c r="C70" i="39"/>
  <c r="O69" i="39"/>
  <c r="L69" i="39"/>
  <c r="K69" i="39"/>
  <c r="N69" i="39" s="1"/>
  <c r="F69" i="39"/>
  <c r="C69" i="39"/>
  <c r="L68" i="39"/>
  <c r="O68" i="39" s="1"/>
  <c r="K68" i="39"/>
  <c r="M68" i="39" s="1"/>
  <c r="F68" i="39"/>
  <c r="C68" i="39"/>
  <c r="I66" i="39"/>
  <c r="H66" i="39"/>
  <c r="G66" i="39"/>
  <c r="O65" i="39"/>
  <c r="M65" i="39"/>
  <c r="L65" i="39"/>
  <c r="K65" i="39"/>
  <c r="N65" i="39" s="1"/>
  <c r="F65" i="39"/>
  <c r="C65" i="39"/>
  <c r="L64" i="39"/>
  <c r="O64" i="39" s="1"/>
  <c r="K64" i="39"/>
  <c r="F64" i="39"/>
  <c r="C64" i="39"/>
  <c r="L63" i="39"/>
  <c r="O63" i="39" s="1"/>
  <c r="K63" i="39"/>
  <c r="F63" i="39"/>
  <c r="C63" i="39"/>
  <c r="N62" i="39"/>
  <c r="L62" i="39"/>
  <c r="O62" i="39" s="1"/>
  <c r="S62" i="39" s="1"/>
  <c r="K62" i="39"/>
  <c r="F62" i="39"/>
  <c r="C62" i="39"/>
  <c r="C66" i="39" s="1"/>
  <c r="I60" i="39"/>
  <c r="H60" i="39"/>
  <c r="G60" i="39"/>
  <c r="N59" i="39"/>
  <c r="L59" i="39"/>
  <c r="K59" i="39"/>
  <c r="F59" i="39"/>
  <c r="C59" i="39"/>
  <c r="O58" i="39"/>
  <c r="L58" i="39"/>
  <c r="K58" i="39"/>
  <c r="J58" i="39" s="1"/>
  <c r="F58" i="39"/>
  <c r="C58" i="39"/>
  <c r="L57" i="39"/>
  <c r="M57" i="39" s="1"/>
  <c r="K57" i="39"/>
  <c r="N57" i="39" s="1"/>
  <c r="F57" i="39"/>
  <c r="C57" i="39"/>
  <c r="O56" i="39"/>
  <c r="M56" i="39"/>
  <c r="L56" i="39"/>
  <c r="K56" i="39"/>
  <c r="N56" i="39" s="1"/>
  <c r="F56" i="39"/>
  <c r="C56" i="39"/>
  <c r="L55" i="39"/>
  <c r="O55" i="39" s="1"/>
  <c r="K55" i="39"/>
  <c r="N55" i="39" s="1"/>
  <c r="F55" i="39"/>
  <c r="C55" i="39"/>
  <c r="M54" i="39"/>
  <c r="L54" i="39"/>
  <c r="O54" i="39" s="1"/>
  <c r="K54" i="39"/>
  <c r="N54" i="39" s="1"/>
  <c r="F54" i="39"/>
  <c r="C54" i="39"/>
  <c r="N53" i="39"/>
  <c r="L53" i="39"/>
  <c r="O53" i="39" s="1"/>
  <c r="K53" i="39"/>
  <c r="F53" i="39"/>
  <c r="C53" i="39"/>
  <c r="L52" i="39"/>
  <c r="O52" i="39" s="1"/>
  <c r="K52" i="39"/>
  <c r="J52" i="39" s="1"/>
  <c r="F52" i="39"/>
  <c r="C52" i="39"/>
  <c r="L51" i="39"/>
  <c r="J51" i="39" s="1"/>
  <c r="K51" i="39"/>
  <c r="F51" i="39"/>
  <c r="C51" i="39"/>
  <c r="L50" i="39"/>
  <c r="O50" i="39" s="1"/>
  <c r="K50" i="39"/>
  <c r="F50" i="39"/>
  <c r="C50" i="39"/>
  <c r="N49" i="39"/>
  <c r="L49" i="39"/>
  <c r="K49" i="39"/>
  <c r="F49" i="39"/>
  <c r="C49" i="39"/>
  <c r="L48" i="39"/>
  <c r="O48" i="39" s="1"/>
  <c r="K48" i="39"/>
  <c r="N48" i="39" s="1"/>
  <c r="F48" i="39"/>
  <c r="C48" i="39"/>
  <c r="N47" i="39"/>
  <c r="L47" i="39"/>
  <c r="O47" i="39" s="1"/>
  <c r="K47" i="39"/>
  <c r="F47" i="39"/>
  <c r="C47" i="39"/>
  <c r="O46" i="39"/>
  <c r="L46" i="39"/>
  <c r="K46" i="39"/>
  <c r="N46" i="39" s="1"/>
  <c r="F46" i="39"/>
  <c r="C46" i="39"/>
  <c r="L45" i="39"/>
  <c r="O45" i="39" s="1"/>
  <c r="K45" i="39"/>
  <c r="F45" i="39"/>
  <c r="C45" i="39"/>
  <c r="L44" i="39"/>
  <c r="O44" i="39" s="1"/>
  <c r="K44" i="39"/>
  <c r="F44" i="39"/>
  <c r="C44" i="39"/>
  <c r="N43" i="39"/>
  <c r="L43" i="39"/>
  <c r="O43" i="39" s="1"/>
  <c r="K43" i="39"/>
  <c r="J43" i="39"/>
  <c r="F43" i="39"/>
  <c r="C43" i="39"/>
  <c r="L42" i="39"/>
  <c r="O42" i="39" s="1"/>
  <c r="K42" i="39"/>
  <c r="F42" i="39"/>
  <c r="C42" i="39"/>
  <c r="N41" i="39"/>
  <c r="L41" i="39"/>
  <c r="K41" i="39"/>
  <c r="F41" i="39"/>
  <c r="C41" i="39"/>
  <c r="O40" i="39"/>
  <c r="L40" i="39"/>
  <c r="K40" i="39"/>
  <c r="N40" i="39" s="1"/>
  <c r="F40" i="39"/>
  <c r="C40" i="39"/>
  <c r="L39" i="39"/>
  <c r="O39" i="39" s="1"/>
  <c r="K39" i="39"/>
  <c r="N39" i="39" s="1"/>
  <c r="S39" i="39" s="1"/>
  <c r="F39" i="39"/>
  <c r="C39" i="39"/>
  <c r="O38" i="39"/>
  <c r="M38" i="39"/>
  <c r="L38" i="39"/>
  <c r="K38" i="39"/>
  <c r="N38" i="39" s="1"/>
  <c r="F38" i="39"/>
  <c r="C38" i="39"/>
  <c r="L37" i="39"/>
  <c r="O37" i="39" s="1"/>
  <c r="K37" i="39"/>
  <c r="M37" i="39" s="1"/>
  <c r="F37" i="39"/>
  <c r="C37" i="39"/>
  <c r="O36" i="39"/>
  <c r="L36" i="39"/>
  <c r="K36" i="39"/>
  <c r="F36" i="39"/>
  <c r="C36" i="39"/>
  <c r="L35" i="39"/>
  <c r="O35" i="39" s="1"/>
  <c r="K35" i="39"/>
  <c r="M35" i="39" s="1"/>
  <c r="F35" i="39"/>
  <c r="C35" i="39"/>
  <c r="L34" i="39"/>
  <c r="O34" i="39" s="1"/>
  <c r="K34" i="39"/>
  <c r="F34" i="39"/>
  <c r="C34" i="39"/>
  <c r="I32" i="39"/>
  <c r="H32" i="39"/>
  <c r="G32" i="39"/>
  <c r="L31" i="39"/>
  <c r="O31" i="39" s="1"/>
  <c r="K31" i="39"/>
  <c r="F31" i="39"/>
  <c r="C31" i="39"/>
  <c r="N30" i="39"/>
  <c r="L30" i="39"/>
  <c r="K30" i="39"/>
  <c r="J30" i="39"/>
  <c r="F30" i="39"/>
  <c r="C30" i="39"/>
  <c r="L29" i="39"/>
  <c r="O29" i="39" s="1"/>
  <c r="K29" i="39"/>
  <c r="F29" i="39"/>
  <c r="C29" i="39"/>
  <c r="N28" i="39"/>
  <c r="L28" i="39"/>
  <c r="K28" i="39"/>
  <c r="F28" i="39"/>
  <c r="C28" i="39"/>
  <c r="O27" i="39"/>
  <c r="L27" i="39"/>
  <c r="K27" i="39"/>
  <c r="N27" i="39" s="1"/>
  <c r="F27" i="39"/>
  <c r="C27" i="39"/>
  <c r="L26" i="39"/>
  <c r="O26" i="39" s="1"/>
  <c r="K26" i="39"/>
  <c r="F26" i="39"/>
  <c r="C26" i="39"/>
  <c r="L25" i="39"/>
  <c r="O25" i="39" s="1"/>
  <c r="K25" i="39"/>
  <c r="F25" i="39"/>
  <c r="C25" i="39"/>
  <c r="N24" i="39"/>
  <c r="L24" i="39"/>
  <c r="O24" i="39" s="1"/>
  <c r="K24" i="39"/>
  <c r="J24" i="39"/>
  <c r="F24" i="39"/>
  <c r="C24" i="39"/>
  <c r="L23" i="39"/>
  <c r="O23" i="39" s="1"/>
  <c r="K23" i="39"/>
  <c r="F23" i="39"/>
  <c r="C23" i="39"/>
  <c r="I21" i="39"/>
  <c r="H21" i="39"/>
  <c r="G21" i="39"/>
  <c r="L20" i="39"/>
  <c r="O20" i="39" s="1"/>
  <c r="K20" i="39"/>
  <c r="F20" i="39"/>
  <c r="C20" i="39"/>
  <c r="N19" i="39"/>
  <c r="L19" i="39"/>
  <c r="J19" i="39" s="1"/>
  <c r="K19" i="39"/>
  <c r="F19" i="39"/>
  <c r="C19" i="39"/>
  <c r="L18" i="39"/>
  <c r="O18" i="39" s="1"/>
  <c r="K18" i="39"/>
  <c r="M18" i="39" s="1"/>
  <c r="F18" i="39"/>
  <c r="C18" i="39"/>
  <c r="N17" i="39"/>
  <c r="L17" i="39"/>
  <c r="K17" i="39"/>
  <c r="F17" i="39"/>
  <c r="C17" i="39"/>
  <c r="O16" i="39"/>
  <c r="L16" i="39"/>
  <c r="K16" i="39"/>
  <c r="N16" i="39" s="1"/>
  <c r="F16" i="39"/>
  <c r="M16" i="39" s="1"/>
  <c r="C16" i="39"/>
  <c r="C21" i="39" s="1"/>
  <c r="I14" i="39"/>
  <c r="H14" i="39"/>
  <c r="G14" i="39"/>
  <c r="O13" i="39"/>
  <c r="L13" i="39"/>
  <c r="K13" i="39"/>
  <c r="N13" i="39" s="1"/>
  <c r="F13" i="39"/>
  <c r="M13" i="39" s="1"/>
  <c r="C13" i="39"/>
  <c r="L12" i="39"/>
  <c r="O12" i="39" s="1"/>
  <c r="K12" i="39"/>
  <c r="M12" i="39" s="1"/>
  <c r="J12" i="39"/>
  <c r="F12" i="39"/>
  <c r="C12" i="39"/>
  <c r="L11" i="39"/>
  <c r="O11" i="39" s="1"/>
  <c r="K11" i="39"/>
  <c r="F11" i="39"/>
  <c r="C11" i="39"/>
  <c r="N10" i="39"/>
  <c r="S10" i="39" s="1"/>
  <c r="L10" i="39"/>
  <c r="O10" i="39" s="1"/>
  <c r="K10" i="39"/>
  <c r="F10" i="39"/>
  <c r="C10" i="39"/>
  <c r="L9" i="39"/>
  <c r="O9" i="39" s="1"/>
  <c r="K9" i="39"/>
  <c r="F9" i="39"/>
  <c r="C9" i="39"/>
  <c r="N8" i="39"/>
  <c r="S8" i="39" s="1"/>
  <c r="L8" i="39"/>
  <c r="O8" i="39" s="1"/>
  <c r="K8" i="39"/>
  <c r="J8" i="39"/>
  <c r="F8" i="39"/>
  <c r="M8" i="39" s="1"/>
  <c r="C8" i="39"/>
  <c r="L7" i="39"/>
  <c r="O7" i="39" s="1"/>
  <c r="K7" i="39"/>
  <c r="F7" i="39"/>
  <c r="C7" i="39"/>
  <c r="N6" i="39"/>
  <c r="L6" i="39"/>
  <c r="K6" i="39"/>
  <c r="F6" i="39"/>
  <c r="C6" i="39"/>
  <c r="C14" i="39" s="1"/>
  <c r="G19" i="38"/>
  <c r="G18" i="38"/>
  <c r="G16" i="38"/>
  <c r="G15" i="38"/>
  <c r="G14" i="38"/>
  <c r="G13" i="38"/>
  <c r="G12" i="38"/>
  <c r="G11" i="38"/>
  <c r="G10" i="38"/>
  <c r="G9" i="38"/>
  <c r="G8" i="38"/>
  <c r="G7" i="38"/>
  <c r="H7" i="38" s="1"/>
  <c r="G6" i="38"/>
  <c r="H6" i="38" s="1"/>
  <c r="G5" i="38"/>
  <c r="G4" i="38"/>
  <c r="G3" i="38"/>
  <c r="S45" i="39" l="1"/>
  <c r="M6" i="39"/>
  <c r="C32" i="39"/>
  <c r="J25" i="39"/>
  <c r="N35" i="39"/>
  <c r="S35" i="39" s="1"/>
  <c r="J44" i="39"/>
  <c r="J50" i="39"/>
  <c r="S53" i="39"/>
  <c r="J59" i="39"/>
  <c r="M62" i="39"/>
  <c r="J68" i="39"/>
  <c r="M69" i="39"/>
  <c r="M72" i="39"/>
  <c r="S80" i="39"/>
  <c r="N81" i="39"/>
  <c r="S81" i="39" s="1"/>
  <c r="J84" i="39"/>
  <c r="J99" i="39"/>
  <c r="M108" i="39"/>
  <c r="M114" i="39"/>
  <c r="O118" i="39"/>
  <c r="G224" i="39"/>
  <c r="S127" i="39"/>
  <c r="M142" i="39"/>
  <c r="M159" i="39"/>
  <c r="J161" i="39"/>
  <c r="M164" i="39"/>
  <c r="O165" i="39"/>
  <c r="S165" i="39" s="1"/>
  <c r="J173" i="39"/>
  <c r="S177" i="39"/>
  <c r="O180" i="39"/>
  <c r="J183" i="39"/>
  <c r="M186" i="39"/>
  <c r="J194" i="39"/>
  <c r="O197" i="39"/>
  <c r="S197" i="39" s="1"/>
  <c r="M202" i="39"/>
  <c r="M210" i="39"/>
  <c r="M221" i="39"/>
  <c r="J227" i="39"/>
  <c r="J233" i="39"/>
  <c r="S248" i="39"/>
  <c r="S46" i="39"/>
  <c r="M64" i="39"/>
  <c r="J74" i="39"/>
  <c r="M113" i="39"/>
  <c r="M116" i="39"/>
  <c r="S135" i="39"/>
  <c r="S161" i="39"/>
  <c r="M179" i="39"/>
  <c r="S186" i="39"/>
  <c r="M196" i="39"/>
  <c r="M223" i="39"/>
  <c r="M226" i="39"/>
  <c r="S230" i="39"/>
  <c r="M235" i="39"/>
  <c r="S247" i="39"/>
  <c r="S71" i="39"/>
  <c r="S40" i="39"/>
  <c r="M24" i="39"/>
  <c r="N37" i="39"/>
  <c r="S37" i="39" s="1"/>
  <c r="M43" i="39"/>
  <c r="S64" i="39"/>
  <c r="N68" i="39"/>
  <c r="M71" i="39"/>
  <c r="N74" i="39"/>
  <c r="J79" i="39"/>
  <c r="J83" i="39"/>
  <c r="J88" i="39"/>
  <c r="J107" i="39"/>
  <c r="N120" i="39"/>
  <c r="M144" i="39"/>
  <c r="J147" i="39"/>
  <c r="M148" i="39"/>
  <c r="M167" i="39"/>
  <c r="M172" i="39"/>
  <c r="S185" i="39"/>
  <c r="O188" i="39"/>
  <c r="S188" i="39" s="1"/>
  <c r="O194" i="39"/>
  <c r="S194" i="39" s="1"/>
  <c r="O204" i="39"/>
  <c r="S204" i="39" s="1"/>
  <c r="O212" i="39"/>
  <c r="S212" i="39" s="1"/>
  <c r="M220" i="39"/>
  <c r="M229" i="39"/>
  <c r="S263" i="39"/>
  <c r="N266" i="39"/>
  <c r="S266" i="39" s="1"/>
  <c r="S75" i="39"/>
  <c r="S90" i="39"/>
  <c r="M105" i="39"/>
  <c r="J7" i="39"/>
  <c r="N12" i="39"/>
  <c r="S12" i="39" s="1"/>
  <c r="S24" i="39"/>
  <c r="M27" i="39"/>
  <c r="J36" i="39"/>
  <c r="M40" i="39"/>
  <c r="S43" i="39"/>
  <c r="M46" i="39"/>
  <c r="M49" i="39"/>
  <c r="S54" i="39"/>
  <c r="M63" i="39"/>
  <c r="N64" i="39"/>
  <c r="J73" i="39"/>
  <c r="S79" i="39"/>
  <c r="O113" i="39"/>
  <c r="S113" i="39" s="1"/>
  <c r="O116" i="39"/>
  <c r="S116" i="39" s="1"/>
  <c r="S119" i="39"/>
  <c r="M141" i="39"/>
  <c r="M143" i="39"/>
  <c r="M163" i="39"/>
  <c r="O170" i="39"/>
  <c r="S170" i="39" s="1"/>
  <c r="S172" i="39"/>
  <c r="J178" i="39"/>
  <c r="S193" i="39"/>
  <c r="O196" i="39"/>
  <c r="S196" i="39" s="1"/>
  <c r="O199" i="39"/>
  <c r="S199" i="39" s="1"/>
  <c r="O207" i="39"/>
  <c r="S207" i="39" s="1"/>
  <c r="O226" i="39"/>
  <c r="N237" i="39"/>
  <c r="S237" i="39" s="1"/>
  <c r="J265" i="39"/>
  <c r="M26" i="39"/>
  <c r="J35" i="39"/>
  <c r="J42" i="39"/>
  <c r="M45" i="39"/>
  <c r="S48" i="39"/>
  <c r="M51" i="39"/>
  <c r="J63" i="39"/>
  <c r="J76" i="39"/>
  <c r="S87" i="39"/>
  <c r="J91" i="39"/>
  <c r="M100" i="39"/>
  <c r="M101" i="39"/>
  <c r="M118" i="39"/>
  <c r="J146" i="39"/>
  <c r="J150" i="39"/>
  <c r="S169" i="39"/>
  <c r="J175" i="39"/>
  <c r="S203" i="39"/>
  <c r="S211" i="39"/>
  <c r="C260" i="39"/>
  <c r="J228" i="39"/>
  <c r="M234" i="39"/>
  <c r="J262" i="39"/>
  <c r="S69" i="39"/>
  <c r="S78" i="39"/>
  <c r="M197" i="39"/>
  <c r="S236" i="39"/>
  <c r="J264" i="39"/>
  <c r="O265" i="39"/>
  <c r="O268" i="39" s="1"/>
  <c r="J267" i="39"/>
  <c r="M7" i="39"/>
  <c r="C96" i="39"/>
  <c r="M10" i="39"/>
  <c r="N26" i="39"/>
  <c r="S26" i="39" s="1"/>
  <c r="S38" i="39"/>
  <c r="N45" i="39"/>
  <c r="M48" i="39"/>
  <c r="N51" i="39"/>
  <c r="M53" i="39"/>
  <c r="S56" i="39"/>
  <c r="M59" i="39"/>
  <c r="J62" i="39"/>
  <c r="S65" i="39"/>
  <c r="J90" i="39"/>
  <c r="J109" i="39"/>
  <c r="S112" i="39"/>
  <c r="O115" i="39"/>
  <c r="S115" i="39" s="1"/>
  <c r="S118" i="39"/>
  <c r="S123" i="39"/>
  <c r="M146" i="39"/>
  <c r="M150" i="39"/>
  <c r="M171" i="39"/>
  <c r="O178" i="39"/>
  <c r="S178" i="39" s="1"/>
  <c r="S180" i="39"/>
  <c r="M205" i="39"/>
  <c r="M231" i="39"/>
  <c r="O239" i="39"/>
  <c r="S259" i="39"/>
  <c r="N262" i="39"/>
  <c r="S264" i="39"/>
  <c r="H9" i="38"/>
  <c r="H18" i="38"/>
  <c r="H3" i="38"/>
  <c r="H14" i="38"/>
  <c r="J31" i="39"/>
  <c r="N31" i="39"/>
  <c r="S31" i="39" s="1"/>
  <c r="M31" i="39"/>
  <c r="O28" i="39"/>
  <c r="S28" i="39" s="1"/>
  <c r="M28" i="39"/>
  <c r="J28" i="39"/>
  <c r="N7" i="39"/>
  <c r="S7" i="39" s="1"/>
  <c r="S27" i="39"/>
  <c r="J34" i="39"/>
  <c r="N34" i="39"/>
  <c r="M34" i="39"/>
  <c r="J11" i="39"/>
  <c r="N11" i="39"/>
  <c r="S11" i="39" s="1"/>
  <c r="J20" i="39"/>
  <c r="N20" i="39"/>
  <c r="S20" i="39" s="1"/>
  <c r="M20" i="39"/>
  <c r="M41" i="39"/>
  <c r="J41" i="39"/>
  <c r="O41" i="39"/>
  <c r="S41" i="39" s="1"/>
  <c r="O17" i="39"/>
  <c r="M17" i="39"/>
  <c r="J17" i="39"/>
  <c r="J23" i="39"/>
  <c r="N23" i="39"/>
  <c r="M23" i="39"/>
  <c r="J10" i="39"/>
  <c r="S16" i="39"/>
  <c r="S17" i="39"/>
  <c r="S47" i="39"/>
  <c r="S68" i="39"/>
  <c r="O6" i="39"/>
  <c r="O14" i="39" s="1"/>
  <c r="M11" i="39"/>
  <c r="N29" i="39"/>
  <c r="S29" i="39" s="1"/>
  <c r="J29" i="39"/>
  <c r="M30" i="39"/>
  <c r="O30" i="39"/>
  <c r="S30" i="39" s="1"/>
  <c r="J9" i="39"/>
  <c r="N9" i="39"/>
  <c r="S9" i="39" s="1"/>
  <c r="S55" i="39"/>
  <c r="J6" i="39"/>
  <c r="M19" i="39"/>
  <c r="O19" i="39"/>
  <c r="S19" i="39" s="1"/>
  <c r="M29" i="39"/>
  <c r="N18" i="39"/>
  <c r="S18" i="39" s="1"/>
  <c r="J18" i="39"/>
  <c r="M9" i="39"/>
  <c r="S13" i="39"/>
  <c r="C60" i="39"/>
  <c r="S70" i="39"/>
  <c r="J53" i="39"/>
  <c r="M58" i="39"/>
  <c r="J64" i="39"/>
  <c r="M73" i="39"/>
  <c r="M80" i="39"/>
  <c r="M83" i="39"/>
  <c r="M84" i="39"/>
  <c r="M85" i="39"/>
  <c r="M122" i="39"/>
  <c r="J122" i="39"/>
  <c r="M126" i="39"/>
  <c r="J126" i="39"/>
  <c r="M130" i="39"/>
  <c r="J130" i="39"/>
  <c r="M134" i="39"/>
  <c r="J134" i="39"/>
  <c r="O153" i="39"/>
  <c r="S153" i="39" s="1"/>
  <c r="M153" i="39"/>
  <c r="O157" i="39"/>
  <c r="S157" i="39" s="1"/>
  <c r="M157" i="39"/>
  <c r="M160" i="39"/>
  <c r="O160" i="39"/>
  <c r="S160" i="39" s="1"/>
  <c r="J160" i="39"/>
  <c r="M176" i="39"/>
  <c r="O176" i="39"/>
  <c r="S176" i="39" s="1"/>
  <c r="J176" i="39"/>
  <c r="J26" i="39"/>
  <c r="J37" i="39"/>
  <c r="M42" i="39"/>
  <c r="J45" i="39"/>
  <c r="M50" i="39"/>
  <c r="J13" i="39"/>
  <c r="G288" i="39"/>
  <c r="J16" i="39"/>
  <c r="J27" i="39"/>
  <c r="J38" i="39"/>
  <c r="N42" i="39"/>
  <c r="S42" i="39" s="1"/>
  <c r="J46" i="39"/>
  <c r="O49" i="39"/>
  <c r="S49" i="39" s="1"/>
  <c r="N50" i="39"/>
  <c r="S50" i="39" s="1"/>
  <c r="J54" i="39"/>
  <c r="O57" i="39"/>
  <c r="S57" i="39" s="1"/>
  <c r="N58" i="39"/>
  <c r="S58" i="39" s="1"/>
  <c r="J65" i="39"/>
  <c r="J69" i="39"/>
  <c r="O72" i="39"/>
  <c r="S72" i="39" s="1"/>
  <c r="N73" i="39"/>
  <c r="S73" i="39" s="1"/>
  <c r="N83" i="39"/>
  <c r="S83" i="39" s="1"/>
  <c r="N84" i="39"/>
  <c r="S84" i="39" s="1"/>
  <c r="J94" i="39"/>
  <c r="S95" i="39"/>
  <c r="J104" i="39"/>
  <c r="N104" i="39"/>
  <c r="S104" i="39" s="1"/>
  <c r="S145" i="39"/>
  <c r="S149" i="39"/>
  <c r="S221" i="39"/>
  <c r="M25" i="39"/>
  <c r="M36" i="39"/>
  <c r="J39" i="39"/>
  <c r="M44" i="39"/>
  <c r="J47" i="39"/>
  <c r="M52" i="39"/>
  <c r="J55" i="39"/>
  <c r="J70" i="39"/>
  <c r="M76" i="39"/>
  <c r="M77" i="39"/>
  <c r="M78" i="39"/>
  <c r="N105" i="39"/>
  <c r="S105" i="39" s="1"/>
  <c r="M121" i="39"/>
  <c r="J121" i="39"/>
  <c r="O122" i="39"/>
  <c r="S122" i="39" s="1"/>
  <c r="M125" i="39"/>
  <c r="J125" i="39"/>
  <c r="O126" i="39"/>
  <c r="S126" i="39" s="1"/>
  <c r="M129" i="39"/>
  <c r="J129" i="39"/>
  <c r="O130" i="39"/>
  <c r="S130" i="39" s="1"/>
  <c r="M133" i="39"/>
  <c r="J133" i="39"/>
  <c r="O134" i="39"/>
  <c r="S134" i="39" s="1"/>
  <c r="M137" i="39"/>
  <c r="J137" i="39"/>
  <c r="J138" i="39"/>
  <c r="O138" i="39"/>
  <c r="S138" i="39" s="1"/>
  <c r="O152" i="39"/>
  <c r="S152" i="39" s="1"/>
  <c r="M152" i="39"/>
  <c r="O156" i="39"/>
  <c r="S156" i="39" s="1"/>
  <c r="M156" i="39"/>
  <c r="H288" i="39"/>
  <c r="I288" i="39"/>
  <c r="N25" i="39"/>
  <c r="S25" i="39" s="1"/>
  <c r="N36" i="39"/>
  <c r="S36" i="39" s="1"/>
  <c r="J40" i="39"/>
  <c r="N44" i="39"/>
  <c r="S44" i="39" s="1"/>
  <c r="J48" i="39"/>
  <c r="O51" i="39"/>
  <c r="S51" i="39" s="1"/>
  <c r="N52" i="39"/>
  <c r="S52" i="39" s="1"/>
  <c r="J56" i="39"/>
  <c r="O59" i="39"/>
  <c r="S59" i="39" s="1"/>
  <c r="N63" i="39"/>
  <c r="S63" i="39" s="1"/>
  <c r="J71" i="39"/>
  <c r="O74" i="39"/>
  <c r="S74" i="39" s="1"/>
  <c r="N76" i="39"/>
  <c r="S76" i="39" s="1"/>
  <c r="N77" i="39"/>
  <c r="S77" i="39" s="1"/>
  <c r="J87" i="39"/>
  <c r="J93" i="39"/>
  <c r="N93" i="39"/>
  <c r="S93" i="39" s="1"/>
  <c r="M95" i="39"/>
  <c r="N100" i="39"/>
  <c r="S100" i="39" s="1"/>
  <c r="J100" i="39"/>
  <c r="M104" i="39"/>
  <c r="M138" i="39"/>
  <c r="S144" i="39"/>
  <c r="S148" i="39"/>
  <c r="S214" i="39"/>
  <c r="S216" i="39"/>
  <c r="S218" i="39"/>
  <c r="S223" i="39"/>
  <c r="J49" i="39"/>
  <c r="J57" i="39"/>
  <c r="J72" i="39"/>
  <c r="N94" i="39"/>
  <c r="S94" i="39" s="1"/>
  <c r="M102" i="39"/>
  <c r="M120" i="39"/>
  <c r="J120" i="39"/>
  <c r="O121" i="39"/>
  <c r="S121" i="39" s="1"/>
  <c r="M124" i="39"/>
  <c r="J124" i="39"/>
  <c r="O125" i="39"/>
  <c r="S125" i="39" s="1"/>
  <c r="M128" i="39"/>
  <c r="J128" i="39"/>
  <c r="O129" i="39"/>
  <c r="S129" i="39" s="1"/>
  <c r="M132" i="39"/>
  <c r="J132" i="39"/>
  <c r="O133" i="39"/>
  <c r="S133" i="39" s="1"/>
  <c r="M136" i="39"/>
  <c r="J136" i="39"/>
  <c r="O137" i="39"/>
  <c r="S137" i="39" s="1"/>
  <c r="J140" i="39"/>
  <c r="O140" i="39"/>
  <c r="O155" i="39"/>
  <c r="S155" i="39" s="1"/>
  <c r="M155" i="39"/>
  <c r="M168" i="39"/>
  <c r="O168" i="39"/>
  <c r="J168" i="39"/>
  <c r="M184" i="39"/>
  <c r="O184" i="39"/>
  <c r="S184" i="39" s="1"/>
  <c r="J184" i="39"/>
  <c r="S220" i="39"/>
  <c r="M39" i="39"/>
  <c r="M47" i="39"/>
  <c r="M55" i="39"/>
  <c r="M70" i="39"/>
  <c r="J80" i="39"/>
  <c r="J85" i="39"/>
  <c r="M86" i="39"/>
  <c r="M88" i="39"/>
  <c r="M93" i="39"/>
  <c r="J98" i="39"/>
  <c r="N102" i="39"/>
  <c r="S102" i="39" s="1"/>
  <c r="S107" i="39"/>
  <c r="M140" i="39"/>
  <c r="O151" i="39"/>
  <c r="S151" i="39" s="1"/>
  <c r="M151" i="39"/>
  <c r="S168" i="39"/>
  <c r="S85" i="39"/>
  <c r="M87" i="39"/>
  <c r="M91" i="39"/>
  <c r="S98" i="39"/>
  <c r="N224" i="39"/>
  <c r="O99" i="39"/>
  <c r="S99" i="39" s="1"/>
  <c r="M99" i="39"/>
  <c r="O101" i="39"/>
  <c r="S101" i="39" s="1"/>
  <c r="O120" i="39"/>
  <c r="S120" i="39" s="1"/>
  <c r="M123" i="39"/>
  <c r="J123" i="39"/>
  <c r="O124" i="39"/>
  <c r="S124" i="39" s="1"/>
  <c r="M127" i="39"/>
  <c r="J127" i="39"/>
  <c r="O128" i="39"/>
  <c r="S128" i="39" s="1"/>
  <c r="M131" i="39"/>
  <c r="J131" i="39"/>
  <c r="O132" i="39"/>
  <c r="S132" i="39" s="1"/>
  <c r="M135" i="39"/>
  <c r="J135" i="39"/>
  <c r="O136" i="39"/>
  <c r="S136" i="39" s="1"/>
  <c r="S140" i="39"/>
  <c r="O154" i="39"/>
  <c r="S154" i="39" s="1"/>
  <c r="M154" i="39"/>
  <c r="J78" i="39"/>
  <c r="M79" i="39"/>
  <c r="M81" i="39"/>
  <c r="N86" i="39"/>
  <c r="S86" i="39" s="1"/>
  <c r="O88" i="39"/>
  <c r="S88" i="39" s="1"/>
  <c r="N91" i="39"/>
  <c r="S91" i="39" s="1"/>
  <c r="J105" i="39"/>
  <c r="O106" i="39"/>
  <c r="S106" i="39" s="1"/>
  <c r="M106" i="39"/>
  <c r="M107" i="39"/>
  <c r="J139" i="39"/>
  <c r="O139" i="39"/>
  <c r="S139" i="39" s="1"/>
  <c r="S146" i="39"/>
  <c r="S150" i="39"/>
  <c r="J153" i="39"/>
  <c r="J157" i="39"/>
  <c r="S213" i="39"/>
  <c r="S215" i="39"/>
  <c r="S217" i="39"/>
  <c r="S219" i="39"/>
  <c r="M161" i="39"/>
  <c r="O163" i="39"/>
  <c r="S163" i="39" s="1"/>
  <c r="M169" i="39"/>
  <c r="O171" i="39"/>
  <c r="S171" i="39" s="1"/>
  <c r="M177" i="39"/>
  <c r="O179" i="39"/>
  <c r="S179" i="39" s="1"/>
  <c r="M185" i="39"/>
  <c r="O187" i="39"/>
  <c r="S187" i="39" s="1"/>
  <c r="J192" i="39"/>
  <c r="M193" i="39"/>
  <c r="O195" i="39"/>
  <c r="S195" i="39" s="1"/>
  <c r="M203" i="39"/>
  <c r="M211" i="39"/>
  <c r="J212" i="39"/>
  <c r="J213" i="39"/>
  <c r="J214" i="39"/>
  <c r="J215" i="39"/>
  <c r="J216" i="39"/>
  <c r="J217" i="39"/>
  <c r="J218" i="39"/>
  <c r="J219" i="39"/>
  <c r="J220" i="39"/>
  <c r="J221" i="39"/>
  <c r="J222" i="39"/>
  <c r="J223" i="39"/>
  <c r="M228" i="39"/>
  <c r="O235" i="39"/>
  <c r="S235" i="39" s="1"/>
  <c r="M243" i="39"/>
  <c r="J243" i="39"/>
  <c r="S246" i="39"/>
  <c r="C268" i="39"/>
  <c r="N228" i="39"/>
  <c r="S228" i="39" s="1"/>
  <c r="O231" i="39"/>
  <c r="S231" i="39" s="1"/>
  <c r="M240" i="39"/>
  <c r="J240" i="39"/>
  <c r="S243" i="39"/>
  <c r="J249" i="39"/>
  <c r="M201" i="39"/>
  <c r="M209" i="39"/>
  <c r="M212" i="39"/>
  <c r="M213" i="39"/>
  <c r="M214" i="39"/>
  <c r="M215" i="39"/>
  <c r="M216" i="39"/>
  <c r="M217" i="39"/>
  <c r="M218" i="39"/>
  <c r="M219" i="39"/>
  <c r="M245" i="39"/>
  <c r="J245" i="39"/>
  <c r="O249" i="39"/>
  <c r="S249" i="39" s="1"/>
  <c r="M249" i="39"/>
  <c r="O251" i="39"/>
  <c r="M251" i="39"/>
  <c r="J251" i="39"/>
  <c r="O253" i="39"/>
  <c r="M253" i="39"/>
  <c r="J253" i="39"/>
  <c r="O255" i="39"/>
  <c r="S255" i="39" s="1"/>
  <c r="M255" i="39"/>
  <c r="J255" i="39"/>
  <c r="O257" i="39"/>
  <c r="S257" i="39" s="1"/>
  <c r="M257" i="39"/>
  <c r="J257" i="39"/>
  <c r="J110" i="39"/>
  <c r="J111" i="39"/>
  <c r="J112" i="39"/>
  <c r="J113" i="39"/>
  <c r="J114" i="39"/>
  <c r="J115" i="39"/>
  <c r="J116" i="39"/>
  <c r="O141" i="39"/>
  <c r="S141" i="39" s="1"/>
  <c r="O142" i="39"/>
  <c r="S142" i="39" s="1"/>
  <c r="O143" i="39"/>
  <c r="S143" i="39" s="1"/>
  <c r="M158" i="39"/>
  <c r="M166" i="39"/>
  <c r="M174" i="39"/>
  <c r="M182" i="39"/>
  <c r="M190" i="39"/>
  <c r="O192" i="39"/>
  <c r="S192" i="39" s="1"/>
  <c r="M200" i="39"/>
  <c r="O202" i="39"/>
  <c r="S202" i="39" s="1"/>
  <c r="M208" i="39"/>
  <c r="O210" i="39"/>
  <c r="S210" i="39" s="1"/>
  <c r="O233" i="39"/>
  <c r="S233" i="39" s="1"/>
  <c r="M233" i="39"/>
  <c r="M236" i="39"/>
  <c r="M239" i="39"/>
  <c r="O240" i="39"/>
  <c r="S240" i="39" s="1"/>
  <c r="M242" i="39"/>
  <c r="J242" i="39"/>
  <c r="S251" i="39"/>
  <c r="S253" i="39"/>
  <c r="S281" i="39"/>
  <c r="O159" i="39"/>
  <c r="S159" i="39" s="1"/>
  <c r="J164" i="39"/>
  <c r="M165" i="39"/>
  <c r="O167" i="39"/>
  <c r="S167" i="39" s="1"/>
  <c r="J172" i="39"/>
  <c r="M173" i="39"/>
  <c r="O175" i="39"/>
  <c r="S175" i="39" s="1"/>
  <c r="J180" i="39"/>
  <c r="M181" i="39"/>
  <c r="O183" i="39"/>
  <c r="S183" i="39" s="1"/>
  <c r="J188" i="39"/>
  <c r="M189" i="39"/>
  <c r="O191" i="39"/>
  <c r="S191" i="39" s="1"/>
  <c r="J196" i="39"/>
  <c r="M199" i="39"/>
  <c r="O201" i="39"/>
  <c r="S201" i="39" s="1"/>
  <c r="M207" i="39"/>
  <c r="O209" i="39"/>
  <c r="S209" i="39" s="1"/>
  <c r="S226" i="39"/>
  <c r="J231" i="39"/>
  <c r="O245" i="39"/>
  <c r="S245" i="39" s="1"/>
  <c r="M247" i="39"/>
  <c r="J247" i="39"/>
  <c r="S262" i="39"/>
  <c r="M109" i="39"/>
  <c r="M110" i="39"/>
  <c r="M111" i="39"/>
  <c r="M112" i="39"/>
  <c r="J163" i="39"/>
  <c r="J171" i="39"/>
  <c r="J179" i="39"/>
  <c r="J187" i="39"/>
  <c r="O190" i="39"/>
  <c r="S190" i="39" s="1"/>
  <c r="J195" i="39"/>
  <c r="M198" i="39"/>
  <c r="O200" i="39"/>
  <c r="S200" i="39" s="1"/>
  <c r="M206" i="39"/>
  <c r="O208" i="39"/>
  <c r="S208" i="39" s="1"/>
  <c r="J235" i="39"/>
  <c r="S239" i="39"/>
  <c r="O242" i="39"/>
  <c r="S242" i="39" s="1"/>
  <c r="M244" i="39"/>
  <c r="J244" i="39"/>
  <c r="M241" i="39"/>
  <c r="J241" i="39"/>
  <c r="O250" i="39"/>
  <c r="S250" i="39" s="1"/>
  <c r="M250" i="39"/>
  <c r="J250" i="39"/>
  <c r="O252" i="39"/>
  <c r="M252" i="39"/>
  <c r="J252" i="39"/>
  <c r="O254" i="39"/>
  <c r="M254" i="39"/>
  <c r="J254" i="39"/>
  <c r="O256" i="39"/>
  <c r="S256" i="39" s="1"/>
  <c r="M256" i="39"/>
  <c r="J256" i="39"/>
  <c r="C224" i="39"/>
  <c r="M204" i="39"/>
  <c r="N234" i="39"/>
  <c r="S234" i="39" s="1"/>
  <c r="J234" i="39"/>
  <c r="S241" i="39"/>
  <c r="O244" i="39"/>
  <c r="S244" i="39" s="1"/>
  <c r="M246" i="39"/>
  <c r="J246" i="39"/>
  <c r="S252" i="39"/>
  <c r="S254" i="39"/>
  <c r="S258" i="39"/>
  <c r="M237" i="39"/>
  <c r="N265" i="39"/>
  <c r="M266" i="39"/>
  <c r="N238" i="39"/>
  <c r="S238" i="39" s="1"/>
  <c r="N267" i="39"/>
  <c r="S267" i="39" s="1"/>
  <c r="J258" i="39"/>
  <c r="J259" i="39"/>
  <c r="J263" i="39"/>
  <c r="J236" i="39"/>
  <c r="M258" i="39"/>
  <c r="M259" i="39"/>
  <c r="M262" i="39"/>
  <c r="M263" i="39"/>
  <c r="S66" i="39" l="1"/>
  <c r="O32" i="39"/>
  <c r="N66" i="39"/>
  <c r="S6" i="39"/>
  <c r="S14" i="39" s="1"/>
  <c r="O21" i="39"/>
  <c r="S23" i="39"/>
  <c r="S32" i="39" s="1"/>
  <c r="N32" i="39"/>
  <c r="S34" i="39"/>
  <c r="S60" i="39" s="1"/>
  <c r="N60" i="39"/>
  <c r="N260" i="39"/>
  <c r="O60" i="39"/>
  <c r="N96" i="39"/>
  <c r="S265" i="39"/>
  <c r="S268" i="39" s="1"/>
  <c r="N268" i="39"/>
  <c r="S260" i="39"/>
  <c r="O260" i="39"/>
  <c r="S224" i="39"/>
  <c r="N21" i="39"/>
  <c r="O224" i="39"/>
  <c r="S96" i="39"/>
  <c r="S21" i="39"/>
  <c r="O96" i="39"/>
  <c r="N14" i="39"/>
  <c r="N288" i="39" l="1"/>
  <c r="O288" i="39"/>
  <c r="S288" i="39"/>
  <c r="S290" i="39" s="1"/>
  <c r="G17" i="38" s="1"/>
  <c r="H17" i="38" s="1"/>
  <c r="H20" i="38" s="1"/>
  <c r="H22" i="38" s="1"/>
</calcChain>
</file>

<file path=xl/sharedStrings.xml><?xml version="1.0" encoding="utf-8"?>
<sst xmlns="http://schemas.openxmlformats.org/spreadsheetml/2006/main" count="377" uniqueCount="322">
  <si>
    <t>単価</t>
    <rPh sb="0" eb="2">
      <t>タンカ</t>
    </rPh>
    <phoneticPr fontId="6"/>
  </si>
  <si>
    <t>地区警備本部車両（8人乗り）</t>
    <rPh sb="0" eb="2">
      <t>チク</t>
    </rPh>
    <rPh sb="2" eb="4">
      <t>ケイビ</t>
    </rPh>
    <rPh sb="4" eb="6">
      <t>ホンブ</t>
    </rPh>
    <rPh sb="6" eb="8">
      <t>シャリョウ</t>
    </rPh>
    <rPh sb="10" eb="11">
      <t>ニン</t>
    </rPh>
    <rPh sb="11" eb="12">
      <t>ノ</t>
    </rPh>
    <phoneticPr fontId="6"/>
  </si>
  <si>
    <t>迂回誘導用サインカー</t>
    <rPh sb="0" eb="2">
      <t>ウカイ</t>
    </rPh>
    <rPh sb="2" eb="5">
      <t>ユウドウヨウ</t>
    </rPh>
    <phoneticPr fontId="6"/>
  </si>
  <si>
    <t>燃料代</t>
    <rPh sb="0" eb="3">
      <t>ネンリョウダイ</t>
    </rPh>
    <phoneticPr fontId="6"/>
  </si>
  <si>
    <t>駐車料金</t>
    <rPh sb="0" eb="2">
      <t>チュウシャ</t>
    </rPh>
    <rPh sb="2" eb="4">
      <t>リョウキン</t>
    </rPh>
    <phoneticPr fontId="6"/>
  </si>
  <si>
    <t>資機材配送料金</t>
    <rPh sb="0" eb="3">
      <t>シキザイ</t>
    </rPh>
    <rPh sb="3" eb="5">
      <t>ハイソウ</t>
    </rPh>
    <rPh sb="5" eb="7">
      <t>リョウキン</t>
    </rPh>
    <phoneticPr fontId="6"/>
  </si>
  <si>
    <t>数量②</t>
    <rPh sb="0" eb="2">
      <t>スウリョウ</t>
    </rPh>
    <phoneticPr fontId="6"/>
  </si>
  <si>
    <t>数量①</t>
    <rPh sb="0" eb="2">
      <t>スウリョウ</t>
    </rPh>
    <phoneticPr fontId="6"/>
  </si>
  <si>
    <t>走路図作成費</t>
    <rPh sb="0" eb="2">
      <t>ソウロ</t>
    </rPh>
    <rPh sb="2" eb="3">
      <t>ズ</t>
    </rPh>
    <rPh sb="3" eb="5">
      <t>サクセイ</t>
    </rPh>
    <rPh sb="5" eb="6">
      <t>ヒ</t>
    </rPh>
    <phoneticPr fontId="6"/>
  </si>
  <si>
    <t>項目</t>
    <rPh sb="0" eb="2">
      <t>コウモク</t>
    </rPh>
    <phoneticPr fontId="6"/>
  </si>
  <si>
    <t>警備員確保に関わる通信費・交通費・人件費</t>
    <rPh sb="0" eb="3">
      <t>ケイビイン</t>
    </rPh>
    <rPh sb="3" eb="5">
      <t>カクホ</t>
    </rPh>
    <rPh sb="6" eb="7">
      <t>カカ</t>
    </rPh>
    <rPh sb="9" eb="12">
      <t>ツウシンヒ</t>
    </rPh>
    <rPh sb="13" eb="16">
      <t>コウツウヒ</t>
    </rPh>
    <rPh sb="17" eb="20">
      <t>ジンケンヒ</t>
    </rPh>
    <phoneticPr fontId="6"/>
  </si>
  <si>
    <t>警察、消防等その他機関との調整業務</t>
    <rPh sb="0" eb="2">
      <t>ケイサツ</t>
    </rPh>
    <rPh sb="3" eb="5">
      <t>ショウボウ</t>
    </rPh>
    <rPh sb="5" eb="6">
      <t>トウ</t>
    </rPh>
    <rPh sb="8" eb="9">
      <t>タ</t>
    </rPh>
    <rPh sb="9" eb="11">
      <t>キカン</t>
    </rPh>
    <rPh sb="13" eb="15">
      <t>チョウセイ</t>
    </rPh>
    <rPh sb="15" eb="17">
      <t>ギョウム</t>
    </rPh>
    <phoneticPr fontId="6"/>
  </si>
  <si>
    <t>資料等出力費</t>
    <rPh sb="0" eb="2">
      <t>シリョウ</t>
    </rPh>
    <rPh sb="2" eb="3">
      <t>トウ</t>
    </rPh>
    <rPh sb="3" eb="5">
      <t>シュツリョク</t>
    </rPh>
    <rPh sb="5" eb="6">
      <t>ヒ</t>
    </rPh>
    <phoneticPr fontId="6"/>
  </si>
  <si>
    <t>警備実施結果報告書作成</t>
    <rPh sb="0" eb="2">
      <t>ケイビ</t>
    </rPh>
    <rPh sb="2" eb="4">
      <t>ジッシ</t>
    </rPh>
    <rPh sb="4" eb="6">
      <t>ケッカ</t>
    </rPh>
    <rPh sb="6" eb="9">
      <t>ホウコクショ</t>
    </rPh>
    <rPh sb="9" eb="11">
      <t>サクセイ</t>
    </rPh>
    <phoneticPr fontId="6"/>
  </si>
  <si>
    <t>名称</t>
    <rPh sb="0" eb="2">
      <t>メイショウ</t>
    </rPh>
    <phoneticPr fontId="6"/>
  </si>
  <si>
    <t>おかやまマラソン事務局主催の定例会出席の経費</t>
    <rPh sb="8" eb="11">
      <t>ジムキョク</t>
    </rPh>
    <rPh sb="11" eb="13">
      <t>シュサイ</t>
    </rPh>
    <rPh sb="14" eb="16">
      <t>テイレイ</t>
    </rPh>
    <rPh sb="16" eb="17">
      <t>カイ</t>
    </rPh>
    <rPh sb="17" eb="19">
      <t>シュッセキ</t>
    </rPh>
    <rPh sb="20" eb="22">
      <t>ケイヒ</t>
    </rPh>
    <phoneticPr fontId="6"/>
  </si>
  <si>
    <t>※警備員の研修について、回数、手段等検討の上、積算してください。</t>
    <rPh sb="1" eb="4">
      <t>ケイビイン</t>
    </rPh>
    <rPh sb="5" eb="7">
      <t>ケンシュウ</t>
    </rPh>
    <rPh sb="12" eb="14">
      <t>カイスウ</t>
    </rPh>
    <rPh sb="15" eb="17">
      <t>シュダン</t>
    </rPh>
    <rPh sb="17" eb="18">
      <t>トウ</t>
    </rPh>
    <rPh sb="18" eb="20">
      <t>ケントウ</t>
    </rPh>
    <rPh sb="21" eb="22">
      <t>ウエ</t>
    </rPh>
    <rPh sb="23" eb="25">
      <t>セキサン</t>
    </rPh>
    <phoneticPr fontId="6"/>
  </si>
  <si>
    <t>総合警備本部用車両（10人乗り）</t>
    <rPh sb="0" eb="2">
      <t>ソウゴウ</t>
    </rPh>
    <rPh sb="2" eb="4">
      <t>ケイビ</t>
    </rPh>
    <rPh sb="4" eb="7">
      <t>ホンブヨウ</t>
    </rPh>
    <rPh sb="7" eb="9">
      <t>シャリョウ</t>
    </rPh>
    <rPh sb="12" eb="13">
      <t>ニン</t>
    </rPh>
    <rPh sb="13" eb="14">
      <t>ノ</t>
    </rPh>
    <phoneticPr fontId="6"/>
  </si>
  <si>
    <t>警備員人件費（旅費、宿泊費含む。）</t>
    <rPh sb="0" eb="3">
      <t>ケイビイン</t>
    </rPh>
    <rPh sb="3" eb="6">
      <t>ジンケンヒ</t>
    </rPh>
    <rPh sb="7" eb="9">
      <t>リョヒ</t>
    </rPh>
    <rPh sb="10" eb="13">
      <t>シュクハクヒ</t>
    </rPh>
    <rPh sb="13" eb="14">
      <t>フク</t>
    </rPh>
    <phoneticPr fontId="6"/>
  </si>
  <si>
    <t>金額（円）
(税抜き)</t>
    <rPh sb="0" eb="2">
      <t>キンガク</t>
    </rPh>
    <rPh sb="3" eb="4">
      <t>エン</t>
    </rPh>
    <rPh sb="7" eb="8">
      <t>ゼイ</t>
    </rPh>
    <rPh sb="8" eb="9">
      <t>ヌ</t>
    </rPh>
    <phoneticPr fontId="6"/>
  </si>
  <si>
    <t>警備計画に関すること</t>
    <rPh sb="0" eb="2">
      <t>ケイビ</t>
    </rPh>
    <rPh sb="2" eb="4">
      <t>ケイカク</t>
    </rPh>
    <rPh sb="5" eb="6">
      <t>カン</t>
    </rPh>
    <phoneticPr fontId="6"/>
  </si>
  <si>
    <t>走路図作成に関すること</t>
    <rPh sb="0" eb="2">
      <t>ソウロ</t>
    </rPh>
    <rPh sb="2" eb="3">
      <t>ズ</t>
    </rPh>
    <rPh sb="3" eb="5">
      <t>サクセイ</t>
    </rPh>
    <rPh sb="6" eb="7">
      <t>カン</t>
    </rPh>
    <phoneticPr fontId="6"/>
  </si>
  <si>
    <t>関係機関との連絡調整に関すること</t>
    <rPh sb="0" eb="2">
      <t>カンケイ</t>
    </rPh>
    <rPh sb="2" eb="4">
      <t>キカン</t>
    </rPh>
    <rPh sb="6" eb="8">
      <t>レンラク</t>
    </rPh>
    <rPh sb="8" eb="10">
      <t>チョウセイ</t>
    </rPh>
    <rPh sb="11" eb="12">
      <t>カン</t>
    </rPh>
    <phoneticPr fontId="6"/>
  </si>
  <si>
    <t>警備用車両の調達に関すること</t>
    <rPh sb="0" eb="2">
      <t>ケイビ</t>
    </rPh>
    <rPh sb="2" eb="3">
      <t>ヨウ</t>
    </rPh>
    <rPh sb="3" eb="5">
      <t>シャリョウ</t>
    </rPh>
    <rPh sb="6" eb="8">
      <t>チョウタツ</t>
    </rPh>
    <rPh sb="9" eb="10">
      <t>カン</t>
    </rPh>
    <phoneticPr fontId="6"/>
  </si>
  <si>
    <t>警備実施結果報告書に関すること</t>
    <rPh sb="0" eb="2">
      <t>ケイビ</t>
    </rPh>
    <rPh sb="2" eb="4">
      <t>ジッシ</t>
    </rPh>
    <rPh sb="4" eb="6">
      <t>ケッカ</t>
    </rPh>
    <rPh sb="6" eb="9">
      <t>ホウコクショ</t>
    </rPh>
    <rPh sb="10" eb="11">
      <t>カン</t>
    </rPh>
    <phoneticPr fontId="6"/>
  </si>
  <si>
    <t>警備員の研修に関すること</t>
    <rPh sb="0" eb="3">
      <t>ケイビイン</t>
    </rPh>
    <rPh sb="4" eb="6">
      <t>ケンシュウ</t>
    </rPh>
    <rPh sb="7" eb="8">
      <t>カン</t>
    </rPh>
    <phoneticPr fontId="6"/>
  </si>
  <si>
    <t>資材撤去トラック　※３ｔトラック２台、運転手２名、撤去作業員４名、回送費含む。）</t>
    <rPh sb="0" eb="2">
      <t>シザイ</t>
    </rPh>
    <rPh sb="2" eb="4">
      <t>テッキョ</t>
    </rPh>
    <rPh sb="17" eb="18">
      <t>ダイ</t>
    </rPh>
    <rPh sb="19" eb="22">
      <t>ウンテンシュ</t>
    </rPh>
    <rPh sb="23" eb="24">
      <t>メイ</t>
    </rPh>
    <rPh sb="25" eb="27">
      <t>テッキョ</t>
    </rPh>
    <rPh sb="27" eb="30">
      <t>サギョウイン</t>
    </rPh>
    <rPh sb="31" eb="32">
      <t>メイ</t>
    </rPh>
    <rPh sb="33" eb="36">
      <t>カイソウヒ</t>
    </rPh>
    <rPh sb="36" eb="37">
      <t>フク</t>
    </rPh>
    <phoneticPr fontId="6"/>
  </si>
  <si>
    <t>：8時間保障の適用</t>
    <rPh sb="2" eb="4">
      <t>ジカン</t>
    </rPh>
    <rPh sb="4" eb="6">
      <t>ホショウ</t>
    </rPh>
    <rPh sb="7" eb="9">
      <t>テキヨウ</t>
    </rPh>
    <phoneticPr fontId="9"/>
  </si>
  <si>
    <t>総合計（消費税別途）</t>
    <rPh sb="0" eb="1">
      <t>ソウ</t>
    </rPh>
    <rPh sb="1" eb="3">
      <t>ゴウケイ</t>
    </rPh>
    <rPh sb="4" eb="7">
      <t>ショウヒゼイ</t>
    </rPh>
    <rPh sb="7" eb="9">
      <t>ベット</t>
    </rPh>
    <phoneticPr fontId="9"/>
  </si>
  <si>
    <t>式</t>
    <rPh sb="0" eb="1">
      <t>シキ</t>
    </rPh>
    <phoneticPr fontId="9"/>
  </si>
  <si>
    <t>その他必要な経費</t>
    <rPh sb="2" eb="3">
      <t>タ</t>
    </rPh>
    <rPh sb="3" eb="5">
      <t>ヒツヨウ</t>
    </rPh>
    <rPh sb="6" eb="8">
      <t>ケイヒ</t>
    </rPh>
    <phoneticPr fontId="9"/>
  </si>
  <si>
    <t>合　計（小計1～10 ）</t>
    <rPh sb="0" eb="1">
      <t>ゴウ</t>
    </rPh>
    <rPh sb="2" eb="3">
      <t>ケイ</t>
    </rPh>
    <rPh sb="4" eb="6">
      <t>ショウケイ</t>
    </rPh>
    <phoneticPr fontId="9"/>
  </si>
  <si>
    <t xml:space="preserve"> </t>
    <phoneticPr fontId="9"/>
  </si>
  <si>
    <t>小計10</t>
    <rPh sb="0" eb="2">
      <t>ショウケイ</t>
    </rPh>
    <phoneticPr fontId="9"/>
  </si>
  <si>
    <t>室</t>
    <rPh sb="0" eb="1">
      <t>シツ</t>
    </rPh>
    <phoneticPr fontId="9"/>
  </si>
  <si>
    <t>本部員の宿泊費　</t>
    <rPh sb="0" eb="3">
      <t>ホンブイン</t>
    </rPh>
    <phoneticPr fontId="9"/>
  </si>
  <si>
    <t>本部員の宿泊費</t>
    <rPh sb="0" eb="3">
      <t>ホンブイン</t>
    </rPh>
    <phoneticPr fontId="9"/>
  </si>
  <si>
    <t>名</t>
    <rPh sb="0" eb="1">
      <t>メイ</t>
    </rPh>
    <phoneticPr fontId="9"/>
  </si>
  <si>
    <t>本部員の交通費</t>
    <rPh sb="0" eb="3">
      <t>ホンブイン</t>
    </rPh>
    <rPh sb="4" eb="7">
      <t>コウツウヒ</t>
    </rPh>
    <phoneticPr fontId="9"/>
  </si>
  <si>
    <t>警備員の移動交通費(県外事業者)＜遠方＞</t>
    <rPh sb="0" eb="3">
      <t>ケイビイン</t>
    </rPh>
    <rPh sb="4" eb="6">
      <t>イドウ</t>
    </rPh>
    <rPh sb="6" eb="9">
      <t>コウツウヒ</t>
    </rPh>
    <rPh sb="10" eb="12">
      <t>ケンガイ</t>
    </rPh>
    <rPh sb="12" eb="15">
      <t>ジギョウシャ</t>
    </rPh>
    <rPh sb="17" eb="19">
      <t>エンポウ</t>
    </rPh>
    <phoneticPr fontId="9"/>
  </si>
  <si>
    <t>警備員の移動交通費(県外事業者)＜近接＞</t>
    <rPh sb="0" eb="3">
      <t>ケイビイン</t>
    </rPh>
    <rPh sb="4" eb="6">
      <t>イドウ</t>
    </rPh>
    <rPh sb="6" eb="9">
      <t>コウツウヒ</t>
    </rPh>
    <rPh sb="10" eb="12">
      <t>ケンガイ</t>
    </rPh>
    <rPh sb="12" eb="15">
      <t>ジギョウシャ</t>
    </rPh>
    <rPh sb="17" eb="19">
      <t>キンセツ</t>
    </rPh>
    <phoneticPr fontId="9"/>
  </si>
  <si>
    <t>警備会社の事前現地調査に係る移動交通費</t>
    <rPh sb="0" eb="4">
      <t>ケイビガイシャ</t>
    </rPh>
    <rPh sb="5" eb="7">
      <t>ジゼン</t>
    </rPh>
    <rPh sb="7" eb="9">
      <t>ゲンチ</t>
    </rPh>
    <rPh sb="9" eb="11">
      <t>チョウサ</t>
    </rPh>
    <rPh sb="12" eb="13">
      <t>カカ</t>
    </rPh>
    <rPh sb="14" eb="19">
      <t>イドウコウツウヒ</t>
    </rPh>
    <phoneticPr fontId="9"/>
  </si>
  <si>
    <t>警備員の移動交通費(県内事業者)＜岡山市外＞</t>
    <rPh sb="0" eb="3">
      <t>ケイビイン</t>
    </rPh>
    <rPh sb="4" eb="6">
      <t>イドウ</t>
    </rPh>
    <rPh sb="6" eb="9">
      <t>コウツウヒ</t>
    </rPh>
    <rPh sb="10" eb="12">
      <t>ケンナイ</t>
    </rPh>
    <rPh sb="12" eb="15">
      <t>ジギョウシャ</t>
    </rPh>
    <rPh sb="17" eb="20">
      <t>オカヤマシ</t>
    </rPh>
    <rPh sb="20" eb="21">
      <t>ガイ</t>
    </rPh>
    <phoneticPr fontId="9"/>
  </si>
  <si>
    <t>警備員の移動交通費(県内事業者)＜岡山市内＞</t>
    <rPh sb="0" eb="3">
      <t>ケイビイン</t>
    </rPh>
    <rPh sb="4" eb="6">
      <t>イドウ</t>
    </rPh>
    <rPh sb="6" eb="9">
      <t>コウツウヒ</t>
    </rPh>
    <rPh sb="10" eb="12">
      <t>ケンナイ</t>
    </rPh>
    <rPh sb="12" eb="15">
      <t>ジギョウシャ</t>
    </rPh>
    <rPh sb="17" eb="21">
      <t>オカヤマシナイ</t>
    </rPh>
    <phoneticPr fontId="9"/>
  </si>
  <si>
    <t>交通宿泊費</t>
    <rPh sb="0" eb="2">
      <t>コウツウ</t>
    </rPh>
    <rPh sb="2" eb="5">
      <t>シュクハクヒ</t>
    </rPh>
    <phoneticPr fontId="9"/>
  </si>
  <si>
    <t>小計9</t>
    <rPh sb="0" eb="2">
      <t>ショウケイ</t>
    </rPh>
    <phoneticPr fontId="9"/>
  </si>
  <si>
    <t>清心町資材転換(警備スタッフ)</t>
    <rPh sb="0" eb="3">
      <t>セイシンチョウ</t>
    </rPh>
    <rPh sb="3" eb="7">
      <t>シザイテンカン</t>
    </rPh>
    <rPh sb="8" eb="10">
      <t>ケイビ</t>
    </rPh>
    <phoneticPr fontId="9"/>
  </si>
  <si>
    <t>資材転換アシスタントディレクター</t>
    <rPh sb="0" eb="2">
      <t>シザイ</t>
    </rPh>
    <rPh sb="2" eb="4">
      <t>テンカン</t>
    </rPh>
    <phoneticPr fontId="9"/>
  </si>
  <si>
    <t>資材転換ディレクター</t>
    <rPh sb="0" eb="2">
      <t>シザイ</t>
    </rPh>
    <rPh sb="2" eb="4">
      <t>テンカン</t>
    </rPh>
    <phoneticPr fontId="9"/>
  </si>
  <si>
    <t>ベネッセ駐車場</t>
  </si>
  <si>
    <t>その他</t>
    <rPh sb="2" eb="3">
      <t>タ</t>
    </rPh>
    <phoneticPr fontId="9"/>
  </si>
  <si>
    <t>小計8</t>
    <rPh sb="0" eb="2">
      <t>ショウケイ</t>
    </rPh>
    <phoneticPr fontId="9"/>
  </si>
  <si>
    <t>浦安西(警備スタッフ)</t>
    <rPh sb="0" eb="2">
      <t>ウラヤス</t>
    </rPh>
    <rPh sb="2" eb="3">
      <t>ニシ</t>
    </rPh>
    <rPh sb="4" eb="6">
      <t>ケイビ</t>
    </rPh>
    <phoneticPr fontId="9"/>
  </si>
  <si>
    <t>浦安本町付近(警備スタッフ)</t>
    <rPh sb="0" eb="2">
      <t>ウラヤス</t>
    </rPh>
    <rPh sb="2" eb="4">
      <t>ホンマチ</t>
    </rPh>
    <rPh sb="4" eb="6">
      <t>フキン</t>
    </rPh>
    <rPh sb="7" eb="9">
      <t>ケイビ</t>
    </rPh>
    <phoneticPr fontId="9"/>
  </si>
  <si>
    <t>富田</t>
    <rPh sb="0" eb="2">
      <t>トミタ</t>
    </rPh>
    <phoneticPr fontId="9"/>
  </si>
  <si>
    <t>郡団地前</t>
  </si>
  <si>
    <t>七区小学校口</t>
  </si>
  <si>
    <t>丙川橋西(警備スタッフ)</t>
    <rPh sb="5" eb="7">
      <t>ケイビ</t>
    </rPh>
    <phoneticPr fontId="9"/>
  </si>
  <si>
    <t>瓦橋(警備スタッフ)</t>
    <rPh sb="3" eb="5">
      <t>ケイビ</t>
    </rPh>
    <phoneticPr fontId="9"/>
  </si>
  <si>
    <t>大和町東(警備スタッフ)</t>
    <rPh sb="5" eb="7">
      <t>ケイビ</t>
    </rPh>
    <phoneticPr fontId="9"/>
  </si>
  <si>
    <t>西税務署前(警備スタッフ)</t>
    <rPh sb="6" eb="8">
      <t>ケイビ</t>
    </rPh>
    <phoneticPr fontId="9"/>
  </si>
  <si>
    <t>百閒川橋(警備スタッフ)</t>
    <rPh sb="5" eb="7">
      <t>ケイビ</t>
    </rPh>
    <phoneticPr fontId="9"/>
  </si>
  <si>
    <t>浜三丁目交差点</t>
  </si>
  <si>
    <t>古京交差点</t>
    <phoneticPr fontId="9"/>
  </si>
  <si>
    <t>旭東町交差点</t>
  </si>
  <si>
    <t>青江交差点</t>
    <phoneticPr fontId="9"/>
  </si>
  <si>
    <t>郡交差点</t>
  </si>
  <si>
    <t>七区入口交差点</t>
    <phoneticPr fontId="9"/>
  </si>
  <si>
    <t>丙川交差点</t>
    <phoneticPr fontId="9"/>
  </si>
  <si>
    <t>大雲寺交差点(警備スタッフ)</t>
    <rPh sb="7" eb="9">
      <t>ケイビ</t>
    </rPh>
    <phoneticPr fontId="9"/>
  </si>
  <si>
    <t>大雲寺交差点</t>
    <phoneticPr fontId="9"/>
  </si>
  <si>
    <t>清輝橋交差点</t>
  </si>
  <si>
    <t>十日市交差点</t>
    <phoneticPr fontId="9"/>
  </si>
  <si>
    <t>厚生町交差点(警備スタッフ)</t>
    <rPh sb="7" eb="9">
      <t>ケイビ</t>
    </rPh>
    <phoneticPr fontId="9"/>
  </si>
  <si>
    <t>昭和町交差点(警備スタッフ)</t>
    <rPh sb="7" eb="9">
      <t>ケイビ</t>
    </rPh>
    <phoneticPr fontId="9"/>
  </si>
  <si>
    <t>伊福町交差点</t>
    <phoneticPr fontId="9"/>
  </si>
  <si>
    <t>下中野交差点</t>
    <phoneticPr fontId="9"/>
  </si>
  <si>
    <t>野田西交差点(警備スタッフ)</t>
    <rPh sb="7" eb="9">
      <t>ケイビ</t>
    </rPh>
    <phoneticPr fontId="9"/>
  </si>
  <si>
    <t>首部橋西(警備スタッフ)</t>
    <rPh sb="0" eb="3">
      <t>コウベバシ</t>
    </rPh>
    <rPh sb="3" eb="4">
      <t>ニシ</t>
    </rPh>
    <rPh sb="5" eb="7">
      <t>ケイビ</t>
    </rPh>
    <phoneticPr fontId="9"/>
  </si>
  <si>
    <t>岡大入口交差点</t>
    <phoneticPr fontId="9"/>
  </si>
  <si>
    <t>大和町交差点</t>
    <phoneticPr fontId="9"/>
  </si>
  <si>
    <t>広域</t>
    <rPh sb="0" eb="2">
      <t>コウイキ</t>
    </rPh>
    <phoneticPr fontId="9"/>
  </si>
  <si>
    <t>小計7</t>
    <rPh sb="0" eb="2">
      <t>ショウケイ</t>
    </rPh>
    <phoneticPr fontId="9"/>
  </si>
  <si>
    <t>第102班</t>
  </si>
  <si>
    <t>第101班</t>
  </si>
  <si>
    <t>第100班</t>
  </si>
  <si>
    <t>第99班</t>
  </si>
  <si>
    <t>第98班</t>
  </si>
  <si>
    <t>第97班(警備スタッフ)</t>
    <rPh sb="5" eb="7">
      <t>ケイビ</t>
    </rPh>
    <phoneticPr fontId="9"/>
  </si>
  <si>
    <t>第97班</t>
  </si>
  <si>
    <t>第96班</t>
  </si>
  <si>
    <t>第95班(警備スタッフ)</t>
    <rPh sb="5" eb="7">
      <t>ケイビ</t>
    </rPh>
    <phoneticPr fontId="9"/>
  </si>
  <si>
    <t>第95班</t>
  </si>
  <si>
    <t>第94班</t>
  </si>
  <si>
    <t>第93班</t>
  </si>
  <si>
    <t>第92班</t>
  </si>
  <si>
    <t>第91班</t>
  </si>
  <si>
    <t>第90班</t>
  </si>
  <si>
    <t>第89班</t>
  </si>
  <si>
    <t>第88班</t>
  </si>
  <si>
    <t>第87班</t>
  </si>
  <si>
    <t>第86班</t>
  </si>
  <si>
    <t>第85班</t>
  </si>
  <si>
    <t>第84班</t>
  </si>
  <si>
    <t>第83班</t>
  </si>
  <si>
    <t>第82班</t>
  </si>
  <si>
    <t>第81班</t>
  </si>
  <si>
    <t>第80班</t>
  </si>
  <si>
    <t>第79班</t>
  </si>
  <si>
    <t>第78班</t>
  </si>
  <si>
    <t>第77班</t>
  </si>
  <si>
    <t>第76班</t>
  </si>
  <si>
    <t>第75班</t>
  </si>
  <si>
    <t>第74班</t>
  </si>
  <si>
    <t>第73班</t>
    <phoneticPr fontId="9"/>
  </si>
  <si>
    <t>第71班(第9給水所含む)</t>
    <rPh sb="5" eb="6">
      <t>ダイ</t>
    </rPh>
    <rPh sb="7" eb="9">
      <t>キュウスイ</t>
    </rPh>
    <rPh sb="9" eb="10">
      <t>ジョ</t>
    </rPh>
    <rPh sb="10" eb="11">
      <t>フク</t>
    </rPh>
    <phoneticPr fontId="9"/>
  </si>
  <si>
    <t>第70班</t>
    <phoneticPr fontId="9"/>
  </si>
  <si>
    <t>第69班(警備スタッフ)</t>
  </si>
  <si>
    <t>第69班</t>
    <phoneticPr fontId="9"/>
  </si>
  <si>
    <t>第68班(警備スタッフ)</t>
    <rPh sb="5" eb="7">
      <t>ケイビ</t>
    </rPh>
    <phoneticPr fontId="9"/>
  </si>
  <si>
    <t>第67班(警備スタッフ)</t>
    <rPh sb="5" eb="7">
      <t>ケイビ</t>
    </rPh>
    <phoneticPr fontId="9"/>
  </si>
  <si>
    <t>第66班</t>
  </si>
  <si>
    <t>第65班(警備スタッフ)</t>
    <rPh sb="5" eb="7">
      <t>ケイビ</t>
    </rPh>
    <phoneticPr fontId="9"/>
  </si>
  <si>
    <t>第64班</t>
  </si>
  <si>
    <t>第63班</t>
  </si>
  <si>
    <t>第62班</t>
  </si>
  <si>
    <t>第61班</t>
  </si>
  <si>
    <t>第60班(第8給水所含む)</t>
    <rPh sb="5" eb="6">
      <t>ダイ</t>
    </rPh>
    <rPh sb="7" eb="9">
      <t>キュウスイ</t>
    </rPh>
    <rPh sb="9" eb="10">
      <t>ジョ</t>
    </rPh>
    <rPh sb="10" eb="11">
      <t>フク</t>
    </rPh>
    <phoneticPr fontId="9"/>
  </si>
  <si>
    <t>第59班(第8給水所含む)</t>
    <rPh sb="5" eb="6">
      <t>ダイ</t>
    </rPh>
    <rPh sb="7" eb="9">
      <t>キュウスイ</t>
    </rPh>
    <rPh sb="9" eb="10">
      <t>ジョ</t>
    </rPh>
    <rPh sb="10" eb="11">
      <t>フク</t>
    </rPh>
    <phoneticPr fontId="9"/>
  </si>
  <si>
    <t>第58班</t>
  </si>
  <si>
    <t>第57班</t>
  </si>
  <si>
    <t>第56班</t>
  </si>
  <si>
    <t>第55班</t>
  </si>
  <si>
    <t>第54班</t>
  </si>
  <si>
    <t>第53班</t>
  </si>
  <si>
    <t>第52班</t>
  </si>
  <si>
    <t>第51班</t>
  </si>
  <si>
    <t>第50班</t>
  </si>
  <si>
    <t>第49班</t>
  </si>
  <si>
    <t>第48班</t>
  </si>
  <si>
    <t>第47班</t>
  </si>
  <si>
    <t>第46班</t>
  </si>
  <si>
    <t>第45班</t>
  </si>
  <si>
    <t>第44班</t>
  </si>
  <si>
    <t>第42班</t>
  </si>
  <si>
    <t>第41班</t>
  </si>
  <si>
    <t>第39班</t>
  </si>
  <si>
    <t>第38班(警備スタッフ)</t>
    <rPh sb="5" eb="7">
      <t>ケイビ</t>
    </rPh>
    <phoneticPr fontId="9"/>
  </si>
  <si>
    <t>第38班(広域対応含む)</t>
  </si>
  <si>
    <t>第38班</t>
  </si>
  <si>
    <t>第37班(警備スタッフ)</t>
    <rPh sb="5" eb="7">
      <t>ケイビ</t>
    </rPh>
    <phoneticPr fontId="9"/>
  </si>
  <si>
    <t>第37班</t>
  </si>
  <si>
    <t>第36班(警備スタッフ)</t>
    <rPh sb="5" eb="7">
      <t>ケイビ</t>
    </rPh>
    <phoneticPr fontId="9"/>
  </si>
  <si>
    <t>第36班</t>
  </si>
  <si>
    <t>第35班(警備スタッフ)</t>
    <rPh sb="5" eb="7">
      <t>ケイビ</t>
    </rPh>
    <phoneticPr fontId="9"/>
  </si>
  <si>
    <t>第35班</t>
  </si>
  <si>
    <t>第34班(警備スタッフ)</t>
    <rPh sb="5" eb="7">
      <t>ケイビ</t>
    </rPh>
    <phoneticPr fontId="9"/>
  </si>
  <si>
    <t>第34班</t>
  </si>
  <si>
    <t>第33班(警備スタッフ)</t>
    <rPh sb="5" eb="7">
      <t>ケイビ</t>
    </rPh>
    <phoneticPr fontId="9"/>
  </si>
  <si>
    <t>第33班</t>
  </si>
  <si>
    <t>第32班(警備スタッフ)</t>
    <rPh sb="5" eb="7">
      <t>ケイビ</t>
    </rPh>
    <phoneticPr fontId="9"/>
  </si>
  <si>
    <t>第32班</t>
  </si>
  <si>
    <t>第31班</t>
  </si>
  <si>
    <t>第30班</t>
  </si>
  <si>
    <t>第29班</t>
  </si>
  <si>
    <t>第28班</t>
  </si>
  <si>
    <t>第27班</t>
  </si>
  <si>
    <t>第26班(広域対応含む)</t>
  </si>
  <si>
    <t>第25班(広域対応含む)</t>
  </si>
  <si>
    <t>第24班</t>
    <phoneticPr fontId="9"/>
  </si>
  <si>
    <t>第23班(第2給水所含む)</t>
    <rPh sb="5" eb="6">
      <t>ダイ</t>
    </rPh>
    <rPh sb="7" eb="9">
      <t>キュウスイ</t>
    </rPh>
    <rPh sb="9" eb="10">
      <t>ジョ</t>
    </rPh>
    <rPh sb="10" eb="11">
      <t>フク</t>
    </rPh>
    <phoneticPr fontId="9"/>
  </si>
  <si>
    <t>第22班</t>
  </si>
  <si>
    <t>第21班</t>
  </si>
  <si>
    <t>第20班(警備スタッフ)</t>
    <rPh sb="5" eb="7">
      <t>ケイビ</t>
    </rPh>
    <phoneticPr fontId="9"/>
  </si>
  <si>
    <t>第20班</t>
  </si>
  <si>
    <t>第19班</t>
  </si>
  <si>
    <t>第18班</t>
  </si>
  <si>
    <t>第17班</t>
  </si>
  <si>
    <t>第16班(第1給水所含む)</t>
    <rPh sb="5" eb="6">
      <t>ダイ</t>
    </rPh>
    <rPh sb="7" eb="9">
      <t>キュウスイ</t>
    </rPh>
    <rPh sb="9" eb="10">
      <t>ジョ</t>
    </rPh>
    <rPh sb="10" eb="11">
      <t>フク</t>
    </rPh>
    <phoneticPr fontId="9"/>
  </si>
  <si>
    <t>第15班</t>
    <phoneticPr fontId="9"/>
  </si>
  <si>
    <t>第14班</t>
  </si>
  <si>
    <t>第13班</t>
  </si>
  <si>
    <t>第12班</t>
    <phoneticPr fontId="9"/>
  </si>
  <si>
    <t>第11班</t>
  </si>
  <si>
    <t>西川緑道班</t>
    <rPh sb="0" eb="2">
      <t>ニシガワ</t>
    </rPh>
    <rPh sb="2" eb="5">
      <t>リョクドウハン</t>
    </rPh>
    <phoneticPr fontId="9"/>
  </si>
  <si>
    <t>第10班</t>
    <phoneticPr fontId="9"/>
  </si>
  <si>
    <t>第9班</t>
    <phoneticPr fontId="9"/>
  </si>
  <si>
    <t>第8班(警備スタッフ)</t>
    <rPh sb="4" eb="6">
      <t>ケイビ</t>
    </rPh>
    <phoneticPr fontId="9"/>
  </si>
  <si>
    <t>第8班</t>
  </si>
  <si>
    <t>第7班(警備スタッフ)</t>
    <rPh sb="4" eb="6">
      <t>ケイビ</t>
    </rPh>
    <phoneticPr fontId="9"/>
  </si>
  <si>
    <t>第7班</t>
  </si>
  <si>
    <t>第6班</t>
  </si>
  <si>
    <t>第5班(第13給水所含む)</t>
    <rPh sb="4" eb="5">
      <t>ダイ</t>
    </rPh>
    <rPh sb="7" eb="9">
      <t>キュウスイ</t>
    </rPh>
    <rPh sb="9" eb="10">
      <t>ジョ</t>
    </rPh>
    <rPh sb="10" eb="11">
      <t>フク</t>
    </rPh>
    <phoneticPr fontId="9"/>
  </si>
  <si>
    <t>第4班</t>
    <phoneticPr fontId="9"/>
  </si>
  <si>
    <t>第3班</t>
    <phoneticPr fontId="9"/>
  </si>
  <si>
    <t>第2班(B)</t>
  </si>
  <si>
    <t>第2班(A)</t>
  </si>
  <si>
    <t>第1班</t>
    <phoneticPr fontId="9"/>
  </si>
  <si>
    <t>第0班</t>
    <phoneticPr fontId="9"/>
  </si>
  <si>
    <t>沿道</t>
    <rPh sb="0" eb="2">
      <t>エンドウ</t>
    </rPh>
    <phoneticPr fontId="9"/>
  </si>
  <si>
    <t>小計6</t>
    <rPh sb="0" eb="2">
      <t>ショウケイ</t>
    </rPh>
    <phoneticPr fontId="9"/>
  </si>
  <si>
    <t>夜間設置物警戒</t>
  </si>
  <si>
    <t>遊撃巡回</t>
  </si>
  <si>
    <t>運動公園交差点</t>
    <phoneticPr fontId="9"/>
  </si>
  <si>
    <t>国体町交差点</t>
    <phoneticPr fontId="9"/>
  </si>
  <si>
    <t>清心町交差点(警備スタッフ)</t>
    <rPh sb="7" eb="9">
      <t>ケイビ</t>
    </rPh>
    <phoneticPr fontId="9"/>
  </si>
  <si>
    <t>奉還町東交差点</t>
  </si>
  <si>
    <t>岡山駅西口周辺 (警備スタッフ)</t>
    <rPh sb="9" eb="11">
      <t>ケイビ</t>
    </rPh>
    <phoneticPr fontId="9"/>
  </si>
  <si>
    <t>岡山駅西口周辺</t>
    <phoneticPr fontId="9"/>
  </si>
  <si>
    <t>会場周辺駐車対策</t>
    <phoneticPr fontId="9"/>
  </si>
  <si>
    <t>タクシー乗降場</t>
    <rPh sb="4" eb="6">
      <t>ジョウコウ</t>
    </rPh>
    <rPh sb="6" eb="7">
      <t>ジョウ</t>
    </rPh>
    <phoneticPr fontId="9"/>
  </si>
  <si>
    <t>1F　EV前</t>
  </si>
  <si>
    <t>フィニッシュ関係エリア</t>
  </si>
  <si>
    <t>EXPO警戒</t>
  </si>
  <si>
    <t>ジップアリーナ</t>
  </si>
  <si>
    <t>第1駐車場ゲート前道路</t>
  </si>
  <si>
    <t>自由広場内</t>
  </si>
  <si>
    <t>自由広場出入口</t>
  </si>
  <si>
    <t>第1駐車場ゲート</t>
  </si>
  <si>
    <t>第2駐車場ゲート</t>
  </si>
  <si>
    <t>第3駐車場ゲート</t>
  </si>
  <si>
    <t>小計5</t>
    <rPh sb="0" eb="2">
      <t>ショウケイ</t>
    </rPh>
    <phoneticPr fontId="9"/>
  </si>
  <si>
    <t>小計4</t>
    <rPh sb="0" eb="2">
      <t>ショウケイ</t>
    </rPh>
    <phoneticPr fontId="9"/>
  </si>
  <si>
    <t>ジップアリーナ南側道路</t>
    <rPh sb="7" eb="9">
      <t>ミナミガワ</t>
    </rPh>
    <rPh sb="9" eb="11">
      <t>ドウロ</t>
    </rPh>
    <phoneticPr fontId="9"/>
  </si>
  <si>
    <t>清心町北</t>
    <phoneticPr fontId="9"/>
  </si>
  <si>
    <t>岡山駅西口周辺(警備スタッフ)</t>
    <rPh sb="8" eb="10">
      <t>ケイビ</t>
    </rPh>
    <phoneticPr fontId="9"/>
  </si>
  <si>
    <t>第1駐車場ゲート前通路</t>
  </si>
  <si>
    <t>第2駐車場ゲート前通路</t>
  </si>
  <si>
    <t>第3駐車場ゲート前通路</t>
  </si>
  <si>
    <t>スタートフィニッシュ本部</t>
  </si>
  <si>
    <t>小計3</t>
    <rPh sb="0" eb="2">
      <t>ショウケイ</t>
    </rPh>
    <phoneticPr fontId="9"/>
  </si>
  <si>
    <t>EXPO会場車両搬入</t>
    <rPh sb="4" eb="6">
      <t>カイジョウ</t>
    </rPh>
    <rPh sb="6" eb="8">
      <t>シャリョウ</t>
    </rPh>
    <rPh sb="8" eb="10">
      <t>ハンニュウ</t>
    </rPh>
    <phoneticPr fontId="9"/>
  </si>
  <si>
    <t>小計2</t>
    <rPh sb="0" eb="2">
      <t>ショウケイ</t>
    </rPh>
    <phoneticPr fontId="9"/>
  </si>
  <si>
    <t>小計1</t>
    <rPh sb="0" eb="2">
      <t>ショウケイ</t>
    </rPh>
    <phoneticPr fontId="9"/>
  </si>
  <si>
    <t>統括スタッフ(後半部分)</t>
    <rPh sb="0" eb="2">
      <t>トウカツ</t>
    </rPh>
    <rPh sb="7" eb="9">
      <t>コウハン</t>
    </rPh>
    <rPh sb="9" eb="11">
      <t>ブブン</t>
    </rPh>
    <phoneticPr fontId="9"/>
  </si>
  <si>
    <t>統括スタッフ(前半部分)</t>
    <rPh sb="0" eb="2">
      <t>トウカツ</t>
    </rPh>
    <rPh sb="7" eb="9">
      <t>ゼンハン</t>
    </rPh>
    <rPh sb="9" eb="11">
      <t>ブブン</t>
    </rPh>
    <phoneticPr fontId="9"/>
  </si>
  <si>
    <t>規制解除広報車</t>
    <rPh sb="0" eb="2">
      <t>キセイ</t>
    </rPh>
    <rPh sb="2" eb="4">
      <t>カイジョ</t>
    </rPh>
    <rPh sb="4" eb="7">
      <t>コウホウシャ</t>
    </rPh>
    <phoneticPr fontId="9"/>
  </si>
  <si>
    <t>東警備本部</t>
  </si>
  <si>
    <t>南警備本部</t>
  </si>
  <si>
    <t>北警備本部</t>
  </si>
  <si>
    <t>総合警備本部</t>
  </si>
  <si>
    <t>夜</t>
    <rPh sb="0" eb="1">
      <t>ヨル</t>
    </rPh>
    <phoneticPr fontId="9"/>
  </si>
  <si>
    <t>昼</t>
    <rPh sb="0" eb="1">
      <t>ヒル</t>
    </rPh>
    <phoneticPr fontId="9"/>
  </si>
  <si>
    <t>昼夜計</t>
    <rPh sb="0" eb="2">
      <t>チュウヤ</t>
    </rPh>
    <rPh sb="2" eb="3">
      <t>ケイ</t>
    </rPh>
    <phoneticPr fontId="9"/>
  </si>
  <si>
    <t>時間</t>
    <rPh sb="0" eb="2">
      <t>ジカン</t>
    </rPh>
    <phoneticPr fontId="9"/>
  </si>
  <si>
    <t>終</t>
    <rPh sb="0" eb="1">
      <t>オワ</t>
    </rPh>
    <phoneticPr fontId="9"/>
  </si>
  <si>
    <t>始</t>
    <rPh sb="0" eb="1">
      <t>ハジ</t>
    </rPh>
    <phoneticPr fontId="9"/>
  </si>
  <si>
    <t>警備料金</t>
    <rPh sb="0" eb="2">
      <t>ケイビ</t>
    </rPh>
    <rPh sb="2" eb="4">
      <t>リョウキン</t>
    </rPh>
    <phoneticPr fontId="9"/>
  </si>
  <si>
    <t>延時間数</t>
    <rPh sb="0" eb="1">
      <t>ノ</t>
    </rPh>
    <rPh sb="1" eb="4">
      <t>ジカンスウ</t>
    </rPh>
    <phoneticPr fontId="9"/>
  </si>
  <si>
    <t>1日あたりの時間数</t>
    <rPh sb="1" eb="2">
      <t>ニチ</t>
    </rPh>
    <rPh sb="6" eb="9">
      <t>ジカンスウ</t>
    </rPh>
    <phoneticPr fontId="9"/>
  </si>
  <si>
    <t>ポスト</t>
    <phoneticPr fontId="9"/>
  </si>
  <si>
    <t>配置時間</t>
    <rPh sb="0" eb="2">
      <t>ハイチ</t>
    </rPh>
    <rPh sb="2" eb="4">
      <t>ジカン</t>
    </rPh>
    <phoneticPr fontId="9"/>
  </si>
  <si>
    <t>期間</t>
    <rPh sb="0" eb="2">
      <t>キカン</t>
    </rPh>
    <phoneticPr fontId="9"/>
  </si>
  <si>
    <t>保障適用時間</t>
    <rPh sb="0" eb="2">
      <t>ホショウ</t>
    </rPh>
    <rPh sb="2" eb="4">
      <t>テキヨウ</t>
    </rPh>
    <rPh sb="4" eb="6">
      <t>ジカン</t>
    </rPh>
    <phoneticPr fontId="6"/>
  </si>
  <si>
    <t>（配置転換によるポスト・保障適用時間の削減を検討すること）</t>
    <rPh sb="1" eb="5">
      <t>ハイチテンカン</t>
    </rPh>
    <rPh sb="12" eb="18">
      <t>ホショウテキヨウジカン</t>
    </rPh>
    <rPh sb="19" eb="21">
      <t>サクゲン</t>
    </rPh>
    <rPh sb="22" eb="24">
      <t>ケントウ</t>
    </rPh>
    <phoneticPr fontId="9"/>
  </si>
  <si>
    <t>警備資機材に関すること</t>
    <phoneticPr fontId="6"/>
  </si>
  <si>
    <t>警備計画策定、各種マニュアル等の作成（仕様書参照）　</t>
    <rPh sb="0" eb="2">
      <t>ケイビ</t>
    </rPh>
    <rPh sb="2" eb="4">
      <t>ケイカク</t>
    </rPh>
    <rPh sb="4" eb="6">
      <t>サクテイ</t>
    </rPh>
    <rPh sb="7" eb="9">
      <t>カクシュ</t>
    </rPh>
    <rPh sb="14" eb="15">
      <t>トウ</t>
    </rPh>
    <rPh sb="16" eb="18">
      <t>サクセイ</t>
    </rPh>
    <rPh sb="19" eb="22">
      <t>シヨウショ</t>
    </rPh>
    <rPh sb="22" eb="24">
      <t>サンショウ</t>
    </rPh>
    <phoneticPr fontId="6"/>
  </si>
  <si>
    <t>EXPO警戒</t>
    <phoneticPr fontId="6"/>
  </si>
  <si>
    <t>第2駐車場ゲート</t>
    <phoneticPr fontId="6"/>
  </si>
  <si>
    <r>
      <t>第1駐車場</t>
    </r>
    <r>
      <rPr>
        <sz val="11"/>
        <rFont val="ＭＳ Ｐゴシック"/>
        <family val="3"/>
        <charset val="128"/>
      </rPr>
      <t>内</t>
    </r>
    <phoneticPr fontId="6"/>
  </si>
  <si>
    <t>済生会病院前交差点</t>
    <rPh sb="0" eb="3">
      <t>サイセイカイ</t>
    </rPh>
    <rPh sb="3" eb="6">
      <t>ビョウインマエ</t>
    </rPh>
    <rPh sb="6" eb="9">
      <t>コウサテン</t>
    </rPh>
    <phoneticPr fontId="9"/>
  </si>
  <si>
    <t>店舗対策</t>
    <rPh sb="0" eb="4">
      <t>テンポタイサク</t>
    </rPh>
    <phoneticPr fontId="9"/>
  </si>
  <si>
    <t>遊撃巡回</t>
    <phoneticPr fontId="9"/>
  </si>
  <si>
    <t>国体町交差点</t>
    <rPh sb="3" eb="6">
      <t>コウサテン</t>
    </rPh>
    <phoneticPr fontId="9"/>
  </si>
  <si>
    <t>運動公園交差点</t>
    <rPh sb="0" eb="4">
      <t>ウンドウコウエン</t>
    </rPh>
    <rPh sb="4" eb="7">
      <t>コウサテン</t>
    </rPh>
    <phoneticPr fontId="9"/>
  </si>
  <si>
    <t>清心町北交差点</t>
    <phoneticPr fontId="6"/>
  </si>
  <si>
    <t>補助競技場南側及びタクシー乗降場</t>
    <rPh sb="0" eb="5">
      <t>ホジョキョウギジョウ</t>
    </rPh>
    <rPh sb="5" eb="7">
      <t>ミナミガワ</t>
    </rPh>
    <rPh sb="7" eb="8">
      <t>オヨ</t>
    </rPh>
    <rPh sb="13" eb="15">
      <t>ジョウコウ</t>
    </rPh>
    <rPh sb="15" eb="16">
      <t>ジョウ</t>
    </rPh>
    <phoneticPr fontId="9"/>
  </si>
  <si>
    <t>清心町交差点(警備スタッフ)</t>
    <rPh sb="7" eb="9">
      <t>ケイビ</t>
    </rPh>
    <phoneticPr fontId="6"/>
  </si>
  <si>
    <t>作業</t>
    <rPh sb="0" eb="2">
      <t>サギョウ</t>
    </rPh>
    <phoneticPr fontId="9"/>
  </si>
  <si>
    <t>計</t>
    <rPh sb="0" eb="1">
      <t>ケイ</t>
    </rPh>
    <phoneticPr fontId="6"/>
  </si>
  <si>
    <t>岡山国道事務所駐車場</t>
    <rPh sb="0" eb="2">
      <t>オカヤマ</t>
    </rPh>
    <rPh sb="2" eb="7">
      <t>コクドウジムショ</t>
    </rPh>
    <rPh sb="7" eb="10">
      <t>チュウシャジョウ</t>
    </rPh>
    <phoneticPr fontId="9"/>
  </si>
  <si>
    <t>第68班</t>
    <phoneticPr fontId="9"/>
  </si>
  <si>
    <t>第72班</t>
    <phoneticPr fontId="6"/>
  </si>
  <si>
    <t>サウスビレッジ</t>
    <phoneticPr fontId="9"/>
  </si>
  <si>
    <t>倉安川</t>
    <rPh sb="0" eb="1">
      <t>クラ</t>
    </rPh>
    <rPh sb="1" eb="3">
      <t>ヤスカワ</t>
    </rPh>
    <phoneticPr fontId="9"/>
  </si>
  <si>
    <t>第2駐車場ゲート前道路</t>
    <phoneticPr fontId="6"/>
  </si>
  <si>
    <t>第19班(警備スタッフ)</t>
    <rPh sb="5" eb="7">
      <t>ケイビ</t>
    </rPh>
    <phoneticPr fontId="9"/>
  </si>
  <si>
    <t>第21班(警備スタッフ)</t>
    <rPh sb="5" eb="7">
      <t>ケイビ</t>
    </rPh>
    <phoneticPr fontId="9"/>
  </si>
  <si>
    <t>第102班（警備スタッフ）</t>
    <rPh sb="6" eb="8">
      <t>ケイビ</t>
    </rPh>
    <phoneticPr fontId="6"/>
  </si>
  <si>
    <t>第1駐車場ゲート</t>
    <phoneticPr fontId="6"/>
  </si>
  <si>
    <t>招待者エリア～遊撃対応</t>
    <rPh sb="7" eb="9">
      <t>ユウゲキ</t>
    </rPh>
    <rPh sb="9" eb="11">
      <t>タイオウ</t>
    </rPh>
    <phoneticPr fontId="6"/>
  </si>
  <si>
    <t>ランナーエリア入場口～シャトルバス旋回場</t>
    <rPh sb="17" eb="19">
      <t>センカイ</t>
    </rPh>
    <rPh sb="19" eb="20">
      <t>ジョウ</t>
    </rPh>
    <phoneticPr fontId="6"/>
  </si>
  <si>
    <t>第34班(広域対応含む)</t>
    <phoneticPr fontId="9"/>
  </si>
  <si>
    <t>第37班(広域対応含む)</t>
    <phoneticPr fontId="9"/>
  </si>
  <si>
    <t>第40班</t>
    <phoneticPr fontId="9"/>
  </si>
  <si>
    <t>慈圭病院バス転回所</t>
    <rPh sb="1" eb="2">
      <t>ケイ</t>
    </rPh>
    <rPh sb="6" eb="8">
      <t>テンカイ</t>
    </rPh>
    <rPh sb="8" eb="9">
      <t>ジョ</t>
    </rPh>
    <phoneticPr fontId="9"/>
  </si>
  <si>
    <t>第41班(広域対応含む)</t>
    <phoneticPr fontId="9"/>
  </si>
  <si>
    <t>津島京町一丁目交差点(警備スタッフ)</t>
    <rPh sb="3" eb="4">
      <t>マチ</t>
    </rPh>
    <rPh sb="11" eb="13">
      <t>ケイビ</t>
    </rPh>
    <phoneticPr fontId="9"/>
  </si>
  <si>
    <t>第43班</t>
    <phoneticPr fontId="9"/>
  </si>
  <si>
    <t>伊島北町交差点</t>
    <rPh sb="0" eb="2">
      <t>イシマ</t>
    </rPh>
    <rPh sb="2" eb="4">
      <t>キタマチ</t>
    </rPh>
    <phoneticPr fontId="9"/>
  </si>
  <si>
    <t>清心町交差点</t>
    <phoneticPr fontId="6"/>
  </si>
  <si>
    <t>うち検定</t>
    <rPh sb="2" eb="4">
      <t>ケンテイ</t>
    </rPh>
    <phoneticPr fontId="6"/>
  </si>
  <si>
    <t>済生会病院前交差点</t>
    <rPh sb="6" eb="9">
      <t>コウサテン</t>
    </rPh>
    <phoneticPr fontId="9"/>
  </si>
  <si>
    <t>合計</t>
    <rPh sb="0" eb="2">
      <t>ゴウケイ</t>
    </rPh>
    <phoneticPr fontId="6"/>
  </si>
  <si>
    <t>昼(a)</t>
    <rPh sb="0" eb="1">
      <t>ヒル</t>
    </rPh>
    <phoneticPr fontId="9"/>
  </si>
  <si>
    <t>新京橋西交差点</t>
    <phoneticPr fontId="6"/>
  </si>
  <si>
    <t>人数</t>
    <rPh sb="0" eb="2">
      <t>ニンズウ</t>
    </rPh>
    <phoneticPr fontId="9"/>
  </si>
  <si>
    <t>「おかやまマラソン２０２５」警備業務設計書【警備員人件費】</t>
    <rPh sb="14" eb="18">
      <t>ケイビギョウム</t>
    </rPh>
    <rPh sb="18" eb="21">
      <t>セッケイショ</t>
    </rPh>
    <rPh sb="22" eb="25">
      <t>ケイビイン</t>
    </rPh>
    <rPh sb="25" eb="28">
      <t>ジンケンヒ</t>
    </rPh>
    <phoneticPr fontId="9"/>
  </si>
  <si>
    <r>
      <t>警備員等の派遣及び警備業務の実施に関すること</t>
    </r>
    <r>
      <rPr>
        <u/>
        <sz val="9"/>
        <rFont val="ＭＳ Ｐゴシック"/>
        <family val="3"/>
        <charset val="128"/>
        <scheme val="minor"/>
      </rPr>
      <t>（別紙【警備業務設計書【警備員人件費】にて積算してください。）</t>
    </r>
    <rPh sb="0" eb="3">
      <t>ケイビイン</t>
    </rPh>
    <rPh sb="3" eb="4">
      <t>ナド</t>
    </rPh>
    <rPh sb="5" eb="7">
      <t>ハケン</t>
    </rPh>
    <rPh sb="7" eb="8">
      <t>オヨ</t>
    </rPh>
    <rPh sb="9" eb="11">
      <t>ケイビ</t>
    </rPh>
    <rPh sb="11" eb="13">
      <t>ギョウム</t>
    </rPh>
    <rPh sb="14" eb="16">
      <t>ジッシ</t>
    </rPh>
    <rPh sb="17" eb="18">
      <t>カン</t>
    </rPh>
    <rPh sb="23" eb="25">
      <t>ベッシ</t>
    </rPh>
    <rPh sb="26" eb="28">
      <t>ケイビ</t>
    </rPh>
    <rPh sb="28" eb="30">
      <t>ギョウム</t>
    </rPh>
    <rPh sb="30" eb="33">
      <t>セッケイショ</t>
    </rPh>
    <rPh sb="34" eb="37">
      <t>ケイビイン</t>
    </rPh>
    <rPh sb="37" eb="40">
      <t>ジンケンヒ</t>
    </rPh>
    <rPh sb="43" eb="45">
      <t>セキサン</t>
    </rPh>
    <phoneticPr fontId="6"/>
  </si>
  <si>
    <t>「おかやまマラソン２０２５」警備業務設計書【全体】</t>
    <rPh sb="14" eb="16">
      <t>ケイビ</t>
    </rPh>
    <rPh sb="16" eb="18">
      <t>ギョウム</t>
    </rPh>
    <rPh sb="18" eb="21">
      <t>セッケイショ</t>
    </rPh>
    <rPh sb="22" eb="24">
      <t>ゼンタイ</t>
    </rPh>
    <phoneticPr fontId="6"/>
  </si>
  <si>
    <t>注）</t>
    <rPh sb="0" eb="1">
      <t>チュウ</t>
    </rPh>
    <phoneticPr fontId="6"/>
  </si>
  <si>
    <t>３．「（警備スタッフ）」は、原則、「アルバイト等」を配置すること。</t>
    <rPh sb="4" eb="6">
      <t>ケイビ</t>
    </rPh>
    <rPh sb="14" eb="16">
      <t>ゲンソク</t>
    </rPh>
    <rPh sb="23" eb="24">
      <t>トウ</t>
    </rPh>
    <rPh sb="26" eb="28">
      <t>ハイチ</t>
    </rPh>
    <phoneticPr fontId="6"/>
  </si>
  <si>
    <t>11/6（木）</t>
    <rPh sb="5" eb="6">
      <t>モク</t>
    </rPh>
    <phoneticPr fontId="9"/>
  </si>
  <si>
    <t>11/7（金）</t>
    <rPh sb="5" eb="6">
      <t>キン</t>
    </rPh>
    <phoneticPr fontId="9"/>
  </si>
  <si>
    <t>11/8（土）</t>
    <rPh sb="5" eb="6">
      <t>ド</t>
    </rPh>
    <phoneticPr fontId="9"/>
  </si>
  <si>
    <t>11/10（月）</t>
    <rPh sb="6" eb="7">
      <t>ゲツ</t>
    </rPh>
    <phoneticPr fontId="9"/>
  </si>
  <si>
    <t>11/9（日）</t>
    <rPh sb="5" eb="6">
      <t>ニチ</t>
    </rPh>
    <phoneticPr fontId="9"/>
  </si>
  <si>
    <t>11/5(水)</t>
    <phoneticPr fontId="9"/>
  </si>
  <si>
    <t>11/6(木)</t>
    <phoneticPr fontId="9"/>
  </si>
  <si>
    <t>11/7(金)</t>
    <phoneticPr fontId="9"/>
  </si>
  <si>
    <t>11/8(土)</t>
    <phoneticPr fontId="9"/>
  </si>
  <si>
    <t>11/9(日)</t>
    <phoneticPr fontId="9"/>
  </si>
  <si>
    <t>徐行旗（８枚）</t>
    <rPh sb="0" eb="2">
      <t>ジョコウ</t>
    </rPh>
    <rPh sb="2" eb="3">
      <t>ハタ</t>
    </rPh>
    <rPh sb="5" eb="6">
      <t>マイ</t>
    </rPh>
    <phoneticPr fontId="6"/>
  </si>
  <si>
    <t>JFEスタジアム諸室エリア</t>
    <phoneticPr fontId="6"/>
  </si>
  <si>
    <t>.</t>
    <phoneticPr fontId="6"/>
  </si>
  <si>
    <t>合計金額（円）
（税抜き）Ａ</t>
    <rPh sb="0" eb="2">
      <t>ゴウケイ</t>
    </rPh>
    <rPh sb="2" eb="3">
      <t>キン</t>
    </rPh>
    <rPh sb="3" eb="4">
      <t>ガク</t>
    </rPh>
    <rPh sb="5" eb="6">
      <t>エン</t>
    </rPh>
    <rPh sb="9" eb="10">
      <t>ゼイ</t>
    </rPh>
    <rPh sb="10" eb="11">
      <t>ヌ</t>
    </rPh>
    <phoneticPr fontId="6"/>
  </si>
  <si>
    <t>１．「うち検定」の欄には、警備員等の検定等に関する規則（平成17年国家公安委員会規則第20号）第２条又は警備計画に基づき検定合格警備員を配置し、検定合格警備員以外の警備員に係る単価とは異なるものを適用する予定の人数（左欄に掲げる人数の内数）を計上すること。</t>
    <rPh sb="5" eb="7">
      <t>ケンテイ</t>
    </rPh>
    <rPh sb="9" eb="10">
      <t>ラン</t>
    </rPh>
    <rPh sb="13" eb="16">
      <t>ケイビイン</t>
    </rPh>
    <rPh sb="47" eb="48">
      <t>ダイ</t>
    </rPh>
    <rPh sb="49" eb="50">
      <t>ジョウ</t>
    </rPh>
    <rPh sb="50" eb="51">
      <t>マタ</t>
    </rPh>
    <rPh sb="57" eb="58">
      <t>モト</t>
    </rPh>
    <rPh sb="68" eb="70">
      <t>ハイチ</t>
    </rPh>
    <rPh sb="72" eb="74">
      <t>ケンテイ</t>
    </rPh>
    <rPh sb="74" eb="79">
      <t>ゴウカクケイビイン</t>
    </rPh>
    <rPh sb="79" eb="81">
      <t>イガイ</t>
    </rPh>
    <rPh sb="82" eb="85">
      <t>ケイビイン</t>
    </rPh>
    <rPh sb="86" eb="87">
      <t>カカ</t>
    </rPh>
    <rPh sb="88" eb="90">
      <t>タンカ</t>
    </rPh>
    <rPh sb="92" eb="93">
      <t>コト</t>
    </rPh>
    <rPh sb="98" eb="100">
      <t>テキヨウ</t>
    </rPh>
    <rPh sb="102" eb="104">
      <t>ヨテイ</t>
    </rPh>
    <rPh sb="105" eb="107">
      <t>ニンズウ</t>
    </rPh>
    <rPh sb="108" eb="110">
      <t>サラン</t>
    </rPh>
    <rPh sb="111" eb="112">
      <t>カカ</t>
    </rPh>
    <rPh sb="114" eb="116">
      <t>ニンズウ</t>
    </rPh>
    <rPh sb="117" eb="119">
      <t>ウチスウ</t>
    </rPh>
    <rPh sb="121" eb="123">
      <t>ケイジョウ</t>
    </rPh>
    <phoneticPr fontId="6"/>
  </si>
  <si>
    <t>消費税及び地方消費税の額</t>
    <rPh sb="0" eb="3">
      <t>ショウヒゼイ</t>
    </rPh>
    <rPh sb="3" eb="4">
      <t>オヨ</t>
    </rPh>
    <rPh sb="5" eb="10">
      <t>チホウショウヒゼイ</t>
    </rPh>
    <rPh sb="11" eb="12">
      <t>ガク</t>
    </rPh>
    <phoneticPr fontId="6"/>
  </si>
  <si>
    <r>
      <t>２．検定合格警備員の単価を設定する場合は、原則、検定合格警備員以外の警備員に係る単価の</t>
    </r>
    <r>
      <rPr>
        <b/>
        <sz val="11"/>
        <color rgb="FFFF0000"/>
        <rFont val="ＭＳ Ｐゴシック"/>
        <family val="3"/>
        <charset val="128"/>
        <scheme val="minor"/>
      </rPr>
      <t>１．１５倍以内</t>
    </r>
    <r>
      <rPr>
        <b/>
        <sz val="11"/>
        <color theme="1"/>
        <rFont val="ＭＳ Ｐゴシック"/>
        <family val="3"/>
        <charset val="128"/>
        <scheme val="minor"/>
      </rPr>
      <t>とすること。</t>
    </r>
    <rPh sb="10" eb="12">
      <t>タンカ</t>
    </rPh>
    <rPh sb="13" eb="15">
      <t>セッテイ</t>
    </rPh>
    <rPh sb="17" eb="19">
      <t>バアイ</t>
    </rPh>
    <rPh sb="21" eb="23">
      <t>ゲンソク</t>
    </rPh>
    <rPh sb="24" eb="26">
      <t>ケンテイ</t>
    </rPh>
    <rPh sb="26" eb="28">
      <t>ゴウカク</t>
    </rPh>
    <rPh sb="28" eb="31">
      <t>ケイビイン</t>
    </rPh>
    <rPh sb="31" eb="33">
      <t>イガイ</t>
    </rPh>
    <rPh sb="34" eb="37">
      <t>ケイビイン</t>
    </rPh>
    <rPh sb="38" eb="39">
      <t>カカ</t>
    </rPh>
    <rPh sb="40" eb="42">
      <t>タンカ</t>
    </rPh>
    <rPh sb="47" eb="48">
      <t>バイ</t>
    </rPh>
    <rPh sb="48" eb="50">
      <t>イナイ</t>
    </rPh>
    <phoneticPr fontId="6"/>
  </si>
  <si>
    <r>
      <t>(a)*</t>
    </r>
    <r>
      <rPr>
        <sz val="11"/>
        <color rgb="FFFF0000"/>
        <rFont val="ＭＳ Ｐゴシック"/>
        <family val="3"/>
        <charset val="128"/>
      </rPr>
      <t>0.15以内</t>
    </r>
    <rPh sb="8" eb="10">
      <t>イナイ</t>
    </rPh>
    <phoneticPr fontId="6"/>
  </si>
  <si>
    <t>警備時間単価  +</t>
    <rPh sb="0" eb="2">
      <t>ケイビ</t>
    </rPh>
    <rPh sb="2" eb="4">
      <t>ジカン</t>
    </rPh>
    <rPh sb="4" eb="6">
      <t>タンカ</t>
    </rPh>
    <phoneticPr fontId="9"/>
  </si>
  <si>
    <t>検定加算</t>
    <rPh sb="0" eb="1">
      <t>ケンテイ</t>
    </rPh>
    <rPh sb="1" eb="3">
      <t>カサン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</si>
</sst>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_ "/>
    <numFmt numFmtId="177" formatCode="#,##0_);[Red]\(#,##0\)"/>
    <numFmt numFmtId="178" formatCode="0.0_);[Red]\(0.0\)"/>
    <numFmt numFmtId="179" formatCode="0_);[Red]\(0\)"/>
    <numFmt numFmtId="180" formatCode="h:mm;@"/>
    <numFmt numFmtId="181" formatCode="0_ ;[Red]\-0\ "/>
    <numFmt numFmtId="182" formatCode="#,##0.0;[Red]\-#,##0.0"/>
    <numFmt numFmtId="183" formatCode="m/d;@"/>
    <numFmt numFmtId="184" formatCode="[h]:mm"/>
    <numFmt numFmtId="185" formatCode="0.0&quot;ヵ&quot;&quot;月&quot;"/>
    <numFmt numFmtId="186" formatCode="0&quot;式&quot;"/>
    <numFmt numFmtId="187" formatCode="0&quot;日&quot;"/>
    <numFmt numFmtId="188" formatCode="0&quot;Ｐ&quot;"/>
    <numFmt numFmtId="189" formatCode="0&quot;台&quot;"/>
    <numFmt numFmtId="190" formatCode="0&quot;か所&quot;"/>
  </numFmts>
  <fonts count="4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b/>
      <sz val="11"/>
      <name val="ＭＳ Ｐゴシック"/>
      <family val="3"/>
      <charset val="128"/>
    </font>
    <font>
      <sz val="6"/>
      <name val="ＭＳ Ｐゴシック"/>
      <family val="3"/>
      <charset val="128"/>
    </font>
    <font>
      <sz val="8"/>
      <name val="ＭＳ Ｐゴシック"/>
      <family val="3"/>
      <charset val="128"/>
    </font>
    <font>
      <sz val="11"/>
      <name val="明朝"/>
      <family val="1"/>
      <charset val="128"/>
    </font>
    <font>
      <b/>
      <sz val="11"/>
      <name val="ＭＳ Ｐゴシック"/>
      <family val="3"/>
      <charset val="128"/>
      <scheme val="major"/>
    </font>
    <font>
      <b/>
      <sz val="16"/>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u/>
      <sz val="9"/>
      <name val="ＭＳ Ｐゴシック"/>
      <family val="3"/>
      <charset val="128"/>
      <scheme val="minor"/>
    </font>
    <font>
      <sz val="11"/>
      <color rgb="FFFF0000"/>
      <name val="ＭＳ Ｐゴシック"/>
      <family val="3"/>
      <charset val="128"/>
    </font>
    <font>
      <sz val="10"/>
      <name val="ＭＳ ゴシック"/>
      <family val="3"/>
      <charset val="128"/>
    </font>
    <font>
      <sz val="9"/>
      <name val="ＭＳ ゴシック"/>
      <family val="3"/>
      <charset val="128"/>
    </font>
    <font>
      <i/>
      <sz val="11"/>
      <color rgb="FF7030A0"/>
      <name val="ＭＳ Ｐゴシック"/>
      <family val="3"/>
      <charset val="128"/>
    </font>
    <font>
      <b/>
      <i/>
      <sz val="11"/>
      <color rgb="FF7030A0"/>
      <name val="ＭＳ Ｐゴシック"/>
      <family val="3"/>
      <charset val="128"/>
    </font>
    <font>
      <i/>
      <sz val="10"/>
      <name val="ＭＳ Ｐゴシック"/>
      <family val="3"/>
      <charset val="128"/>
    </font>
    <font>
      <i/>
      <sz val="10"/>
      <name val="ＭＳ Ｐゴシック"/>
      <family val="3"/>
      <charset val="128"/>
      <scheme val="minor"/>
    </font>
    <font>
      <sz val="11"/>
      <color theme="1"/>
      <name val="ＭＳ Ｐゴシック"/>
      <family val="3"/>
      <charset val="128"/>
    </font>
    <font>
      <b/>
      <sz val="14"/>
      <name val="ＭＳ Ｐゴシック"/>
      <family val="3"/>
      <charset val="128"/>
      <scheme val="minor"/>
    </font>
    <font>
      <sz val="11"/>
      <color theme="1"/>
      <name val="ＭＳ Ｐゴシック"/>
      <family val="2"/>
      <scheme val="minor"/>
    </font>
    <font>
      <sz val="11"/>
      <color rgb="FF0070C0"/>
      <name val="ＭＳ Ｐゴシック"/>
      <family val="3"/>
      <charset val="128"/>
    </font>
    <font>
      <sz val="11"/>
      <color theme="4"/>
      <name val="ＭＳ Ｐゴシック"/>
      <family val="3"/>
      <charset val="128"/>
    </font>
    <font>
      <sz val="11"/>
      <color rgb="FF00B050"/>
      <name val="ＭＳ Ｐゴシック"/>
      <family val="3"/>
      <charset val="128"/>
    </font>
    <font>
      <i/>
      <sz val="11"/>
      <name val="ＭＳ Ｐゴシック"/>
      <family val="3"/>
      <charset val="128"/>
    </font>
    <font>
      <b/>
      <i/>
      <sz val="11"/>
      <name val="ＭＳ Ｐゴシック"/>
      <family val="3"/>
      <charset val="128"/>
    </font>
    <font>
      <b/>
      <sz val="11"/>
      <color theme="1"/>
      <name val="ＭＳ Ｐゴシック"/>
      <family val="3"/>
      <charset val="128"/>
      <scheme val="minor"/>
    </font>
    <font>
      <i/>
      <sz val="11"/>
      <name val="ＭＳ Ｐゴシック"/>
      <family val="3"/>
      <charset val="128"/>
      <scheme val="minor"/>
    </font>
    <font>
      <b/>
      <sz val="11"/>
      <color rgb="FFFF0000"/>
      <name val="ＭＳ Ｐゴシック"/>
      <family val="3"/>
      <charset val="128"/>
    </font>
    <font>
      <sz val="6"/>
      <color theme="1"/>
      <name val="ＭＳ Ｐゴシック"/>
      <family val="3"/>
      <charset val="128"/>
      <scheme val="minor"/>
    </font>
    <font>
      <i/>
      <sz val="6"/>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
      <b/>
      <sz val="11"/>
      <name val="ＭＳ ゴシック"/>
      <family val="3"/>
      <charset val="128"/>
    </font>
  </fonts>
  <fills count="12">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
      <patternFill patternType="solid">
        <fgColor indexed="9"/>
        <bgColor indexed="64"/>
      </patternFill>
    </fill>
    <fill>
      <patternFill patternType="solid">
        <fgColor indexed="41"/>
        <bgColor indexed="64"/>
      </patternFill>
    </fill>
    <fill>
      <patternFill patternType="solid">
        <fgColor rgb="FFFFFF00"/>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3" tint="0.79998168889431442"/>
        <bgColor indexed="64"/>
      </patternFill>
    </fill>
    <fill>
      <patternFill patternType="solid">
        <fgColor theme="8" tint="0.79998168889431442"/>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right/>
      <top/>
      <bottom style="medium">
        <color indexed="64"/>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diagonalUp="1">
      <left style="thin">
        <color auto="1"/>
      </left>
      <right style="thin">
        <color indexed="64"/>
      </right>
      <top style="thin">
        <color auto="1"/>
      </top>
      <bottom style="thin">
        <color auto="1"/>
      </bottom>
      <diagonal style="thin">
        <color indexed="64"/>
      </diagonal>
    </border>
    <border diagonalUp="1">
      <left/>
      <right style="thin">
        <color auto="1"/>
      </right>
      <top style="thin">
        <color auto="1"/>
      </top>
      <bottom style="thin">
        <color auto="1"/>
      </bottom>
      <diagonal style="thin">
        <color indexed="64"/>
      </diagonal>
    </border>
    <border>
      <left style="thin">
        <color auto="1"/>
      </left>
      <right/>
      <top style="thin">
        <color auto="1"/>
      </top>
      <bottom style="thin">
        <color auto="1"/>
      </bottom>
      <diagonal/>
    </border>
    <border>
      <left/>
      <right/>
      <top style="thin">
        <color auto="1"/>
      </top>
      <bottom style="thin">
        <color auto="1"/>
      </bottom>
      <diagonal/>
    </border>
    <border>
      <left/>
      <right/>
      <top style="medium">
        <color auto="1"/>
      </top>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right style="hair">
        <color indexed="64"/>
      </right>
      <top style="thin">
        <color auto="1"/>
      </top>
      <bottom style="medium">
        <color indexed="64"/>
      </bottom>
      <diagonal/>
    </border>
    <border>
      <left/>
      <right/>
      <top style="thin">
        <color auto="1"/>
      </top>
      <bottom style="medium">
        <color indexed="64"/>
      </bottom>
      <diagonal/>
    </border>
    <border>
      <left style="hair">
        <color auto="1"/>
      </left>
      <right style="medium">
        <color auto="1"/>
      </right>
      <top style="thin">
        <color auto="1"/>
      </top>
      <bottom style="thin">
        <color auto="1"/>
      </bottom>
      <diagonal/>
    </border>
    <border>
      <left style="hair">
        <color indexed="64"/>
      </left>
      <right style="hair">
        <color indexed="64"/>
      </right>
      <top style="thin">
        <color auto="1"/>
      </top>
      <bottom style="thin">
        <color auto="1"/>
      </bottom>
      <diagonal/>
    </border>
    <border>
      <left style="medium">
        <color auto="1"/>
      </left>
      <right style="hair">
        <color indexed="64"/>
      </right>
      <top style="thin">
        <color auto="1"/>
      </top>
      <bottom style="thin">
        <color auto="1"/>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right style="hair">
        <color indexed="64"/>
      </right>
      <top style="medium">
        <color indexed="64"/>
      </top>
      <bottom/>
      <diagonal/>
    </border>
    <border>
      <left/>
      <right style="hair">
        <color indexed="64"/>
      </right>
      <top style="medium">
        <color indexed="64"/>
      </top>
      <bottom style="thin">
        <color auto="1"/>
      </bottom>
      <diagonal/>
    </border>
    <border>
      <left/>
      <right/>
      <top style="medium">
        <color indexed="64"/>
      </top>
      <bottom style="thin">
        <color auto="1"/>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bottom style="medium">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diagonal/>
    </border>
    <border>
      <left style="hair">
        <color indexed="64"/>
      </left>
      <right/>
      <top style="thin">
        <color auto="1"/>
      </top>
      <bottom style="thin">
        <color auto="1"/>
      </bottom>
      <diagonal/>
    </border>
    <border>
      <left style="hair">
        <color indexed="64"/>
      </left>
      <right style="hair">
        <color indexed="64"/>
      </right>
      <top style="thin">
        <color auto="1"/>
      </top>
      <bottom style="medium">
        <color indexed="64"/>
      </bottom>
      <diagonal/>
    </border>
    <border>
      <left style="thin">
        <color auto="1"/>
      </left>
      <right/>
      <top style="medium">
        <color indexed="64"/>
      </top>
      <bottom style="thin">
        <color auto="1"/>
      </bottom>
      <diagonal/>
    </border>
    <border diagonalUp="1">
      <left style="thin">
        <color auto="1"/>
      </left>
      <right/>
      <top style="thin">
        <color auto="1"/>
      </top>
      <bottom style="thin">
        <color auto="1"/>
      </bottom>
      <diagonal style="thin">
        <color indexed="64"/>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medium">
        <color auto="1"/>
      </left>
      <right style="medium">
        <color auto="1"/>
      </right>
      <top/>
      <bottom style="medium">
        <color auto="1"/>
      </bottom>
      <diagonal/>
    </border>
  </borders>
  <cellStyleXfs count="12">
    <xf numFmtId="0" fontId="0" fillId="0" borderId="0"/>
    <xf numFmtId="0" fontId="5" fillId="0" borderId="0">
      <alignment vertical="center"/>
    </xf>
    <xf numFmtId="38" fontId="7" fillId="0" borderId="0" applyFont="0" applyFill="0" applyBorder="0" applyAlignment="0" applyProtection="0">
      <alignment vertical="center"/>
    </xf>
    <xf numFmtId="0" fontId="11" fillId="0" borderId="0"/>
    <xf numFmtId="0" fontId="7" fillId="0" borderId="0">
      <alignment vertical="center"/>
    </xf>
    <xf numFmtId="0" fontId="7" fillId="0" borderId="0"/>
    <xf numFmtId="0" fontId="4" fillId="0" borderId="0">
      <alignment vertical="center"/>
    </xf>
    <xf numFmtId="38" fontId="7" fillId="0" borderId="0" applyFont="0" applyFill="0" applyBorder="0" applyAlignment="0" applyProtection="0">
      <alignment vertical="center"/>
    </xf>
    <xf numFmtId="0" fontId="3" fillId="0" borderId="0">
      <alignment vertical="center"/>
    </xf>
    <xf numFmtId="0" fontId="27" fillId="0" borderId="0"/>
    <xf numFmtId="0" fontId="2" fillId="0" borderId="0">
      <alignment vertical="center"/>
    </xf>
    <xf numFmtId="0" fontId="1" fillId="0" borderId="0">
      <alignment vertical="center"/>
    </xf>
  </cellStyleXfs>
  <cellXfs count="318">
    <xf numFmtId="0" fontId="0" fillId="0" borderId="0" xfId="0"/>
    <xf numFmtId="38" fontId="7" fillId="0" borderId="0" xfId="2" applyFont="1">
      <alignment vertical="center"/>
    </xf>
    <xf numFmtId="178" fontId="7" fillId="0" borderId="0" xfId="2" applyNumberFormat="1" applyFont="1" applyAlignment="1">
      <alignment horizontal="right" vertical="center"/>
    </xf>
    <xf numFmtId="38" fontId="8" fillId="0" borderId="0" xfId="2" applyFont="1" applyFill="1" applyBorder="1" applyAlignment="1">
      <alignment horizontal="left" vertical="center"/>
    </xf>
    <xf numFmtId="0" fontId="7" fillId="0" borderId="0" xfId="2" applyNumberFormat="1" applyFont="1" applyAlignment="1">
      <alignment horizontal="left" vertical="center"/>
    </xf>
    <xf numFmtId="38" fontId="7" fillId="0" borderId="0" xfId="2" applyFont="1" applyBorder="1">
      <alignment vertical="center"/>
    </xf>
    <xf numFmtId="38" fontId="7" fillId="0" borderId="0" xfId="2" applyNumberFormat="1" applyFont="1" applyBorder="1" applyAlignment="1">
      <alignment horizontal="right" vertical="center"/>
    </xf>
    <xf numFmtId="178" fontId="7" fillId="0" borderId="0" xfId="2" applyNumberFormat="1" applyFont="1" applyBorder="1" applyAlignment="1">
      <alignment horizontal="right" vertical="center"/>
    </xf>
    <xf numFmtId="181" fontId="7" fillId="0" borderId="0" xfId="2" applyNumberFormat="1" applyFont="1" applyBorder="1">
      <alignment vertical="center"/>
    </xf>
    <xf numFmtId="179" fontId="7" fillId="0" borderId="0" xfId="2" applyNumberFormat="1" applyFont="1" applyBorder="1">
      <alignment vertical="center"/>
    </xf>
    <xf numFmtId="38" fontId="7" fillId="0" borderId="0" xfId="2" applyFont="1" applyBorder="1" applyAlignment="1">
      <alignment vertical="center" shrinkToFit="1"/>
    </xf>
    <xf numFmtId="3" fontId="12" fillId="4" borderId="16" xfId="3" applyNumberFormat="1" applyFont="1" applyFill="1" applyBorder="1" applyAlignment="1">
      <alignment vertical="center"/>
    </xf>
    <xf numFmtId="38" fontId="8" fillId="4" borderId="17" xfId="2" applyNumberFormat="1" applyFont="1" applyFill="1" applyBorder="1" applyAlignment="1">
      <alignment vertical="center"/>
    </xf>
    <xf numFmtId="38" fontId="8" fillId="4" borderId="18" xfId="2" applyNumberFormat="1" applyFont="1" applyFill="1" applyBorder="1" applyAlignment="1">
      <alignment vertical="center"/>
    </xf>
    <xf numFmtId="178" fontId="8" fillId="4" borderId="17" xfId="2" applyNumberFormat="1" applyFont="1" applyFill="1" applyBorder="1" applyAlignment="1">
      <alignment vertical="center"/>
    </xf>
    <xf numFmtId="178" fontId="8" fillId="4" borderId="17" xfId="2" applyNumberFormat="1" applyFont="1" applyFill="1" applyBorder="1">
      <alignment vertical="center"/>
    </xf>
    <xf numFmtId="179" fontId="8" fillId="4" borderId="17" xfId="2" applyNumberFormat="1" applyFont="1" applyFill="1" applyBorder="1">
      <alignment vertical="center"/>
    </xf>
    <xf numFmtId="38" fontId="8" fillId="4" borderId="19" xfId="2" applyFont="1" applyFill="1" applyBorder="1" applyAlignment="1">
      <alignment horizontal="center" vertical="center" shrinkToFit="1"/>
    </xf>
    <xf numFmtId="38" fontId="7" fillId="0" borderId="22" xfId="2" applyFont="1" applyBorder="1">
      <alignment vertical="center"/>
    </xf>
    <xf numFmtId="38" fontId="7" fillId="5" borderId="23" xfId="2" applyNumberFormat="1" applyFont="1" applyFill="1" applyBorder="1" applyAlignment="1">
      <alignment horizontal="right" vertical="center"/>
    </xf>
    <xf numFmtId="38" fontId="7" fillId="5" borderId="24" xfId="2" applyNumberFormat="1" applyFont="1" applyFill="1" applyBorder="1" applyAlignment="1">
      <alignment horizontal="right" vertical="center"/>
    </xf>
    <xf numFmtId="178" fontId="7" fillId="0" borderId="23" xfId="2" applyNumberFormat="1" applyFont="1" applyFill="1" applyBorder="1" applyAlignment="1">
      <alignment horizontal="right" vertical="center"/>
    </xf>
    <xf numFmtId="182" fontId="7" fillId="0" borderId="23" xfId="2" applyNumberFormat="1" applyFont="1" applyFill="1" applyBorder="1" applyAlignment="1">
      <alignment horizontal="right" vertical="center"/>
    </xf>
    <xf numFmtId="178" fontId="7" fillId="5" borderId="23" xfId="2" applyNumberFormat="1" applyFont="1" applyFill="1" applyBorder="1" applyAlignment="1">
      <alignment vertical="center"/>
    </xf>
    <xf numFmtId="179" fontId="7" fillId="0" borderId="23" xfId="2" applyNumberFormat="1" applyFont="1" applyFill="1" applyBorder="1" applyAlignment="1">
      <alignment horizontal="right" vertical="center"/>
    </xf>
    <xf numFmtId="38" fontId="7" fillId="0" borderId="0" xfId="2" applyFont="1" applyFill="1" applyBorder="1" applyAlignment="1">
      <alignment horizontal="left" vertical="center"/>
    </xf>
    <xf numFmtId="38" fontId="7" fillId="6" borderId="25" xfId="2" applyFont="1" applyFill="1" applyBorder="1" applyAlignment="1">
      <alignment horizontal="right" vertical="center"/>
    </xf>
    <xf numFmtId="38" fontId="7" fillId="6" borderId="26" xfId="2" applyNumberFormat="1" applyFont="1" applyFill="1" applyBorder="1">
      <alignment vertical="center"/>
    </xf>
    <xf numFmtId="38" fontId="7" fillId="6" borderId="27" xfId="2" applyNumberFormat="1" applyFont="1" applyFill="1" applyBorder="1" applyAlignment="1">
      <alignment vertical="center"/>
    </xf>
    <xf numFmtId="178" fontId="7" fillId="6" borderId="26" xfId="2" applyNumberFormat="1" applyFont="1" applyFill="1" applyBorder="1" applyAlignment="1">
      <alignment horizontal="right" vertical="center"/>
    </xf>
    <xf numFmtId="179" fontId="7" fillId="6" borderId="26" xfId="2" applyNumberFormat="1" applyFont="1" applyFill="1" applyBorder="1" applyAlignment="1">
      <alignment horizontal="right" vertical="center"/>
    </xf>
    <xf numFmtId="38" fontId="7" fillId="6" borderId="28" xfId="2" applyFont="1" applyFill="1" applyBorder="1" applyAlignment="1">
      <alignment horizontal="center" vertical="center" shrinkToFit="1"/>
    </xf>
    <xf numFmtId="38" fontId="7" fillId="0" borderId="4" xfId="2" applyFont="1" applyFill="1" applyBorder="1">
      <alignment vertical="center"/>
    </xf>
    <xf numFmtId="38" fontId="7" fillId="0" borderId="0" xfId="2" applyNumberFormat="1" applyFont="1" applyFill="1" applyBorder="1" applyAlignment="1">
      <alignment horizontal="right" vertical="center"/>
    </xf>
    <xf numFmtId="178" fontId="7" fillId="0" borderId="0" xfId="2" applyNumberFormat="1" applyFont="1" applyFill="1" applyBorder="1" applyAlignment="1">
      <alignment horizontal="right" vertical="center"/>
    </xf>
    <xf numFmtId="179" fontId="7" fillId="0" borderId="0" xfId="2" applyNumberFormat="1" applyFont="1" applyFill="1" applyBorder="1" applyAlignment="1">
      <alignment horizontal="right" vertical="center"/>
    </xf>
    <xf numFmtId="38" fontId="7" fillId="0" borderId="0" xfId="2" applyFont="1" applyFill="1" applyBorder="1" applyAlignment="1">
      <alignment horizontal="right" vertical="center"/>
    </xf>
    <xf numFmtId="38" fontId="7" fillId="0" borderId="33" xfId="2" applyFont="1" applyBorder="1">
      <alignment vertical="center"/>
    </xf>
    <xf numFmtId="178" fontId="7" fillId="0" borderId="34" xfId="4" applyNumberFormat="1" applyFont="1" applyBorder="1">
      <alignment vertical="center"/>
    </xf>
    <xf numFmtId="178" fontId="7" fillId="5" borderId="34" xfId="2" applyNumberFormat="1" applyFont="1" applyFill="1" applyBorder="1" applyAlignment="1">
      <alignment vertical="center"/>
    </xf>
    <xf numFmtId="178" fontId="7" fillId="2" borderId="34" xfId="2" applyNumberFormat="1" applyFont="1" applyFill="1" applyBorder="1" applyAlignment="1">
      <alignment vertical="center"/>
    </xf>
    <xf numFmtId="179" fontId="7" fillId="0" borderId="34" xfId="2" applyNumberFormat="1" applyFont="1" applyFill="1" applyBorder="1" applyAlignment="1">
      <alignment horizontal="right" vertical="center"/>
    </xf>
    <xf numFmtId="183" fontId="7" fillId="0" borderId="34" xfId="2" applyNumberFormat="1" applyFont="1" applyBorder="1">
      <alignment vertical="center"/>
    </xf>
    <xf numFmtId="0" fontId="7" fillId="0" borderId="34" xfId="5" applyNumberFormat="1" applyFont="1" applyBorder="1" applyAlignment="1">
      <alignment horizontal="left" vertical="center"/>
    </xf>
    <xf numFmtId="183" fontId="7" fillId="0" borderId="34" xfId="2" applyNumberFormat="1" applyFont="1" applyFill="1" applyBorder="1">
      <alignment vertical="center"/>
    </xf>
    <xf numFmtId="38" fontId="7" fillId="0" borderId="35" xfId="2" applyFont="1" applyFill="1" applyBorder="1" applyAlignment="1">
      <alignment horizontal="center" vertical="center"/>
    </xf>
    <xf numFmtId="38" fontId="7" fillId="0" borderId="36" xfId="2" applyFont="1" applyBorder="1">
      <alignment vertical="center"/>
    </xf>
    <xf numFmtId="178" fontId="7" fillId="0" borderId="37" xfId="4" applyNumberFormat="1" applyFont="1" applyBorder="1">
      <alignment vertical="center"/>
    </xf>
    <xf numFmtId="178" fontId="7" fillId="5" borderId="37" xfId="2" applyNumberFormat="1" applyFont="1" applyFill="1" applyBorder="1" applyAlignment="1">
      <alignment vertical="center"/>
    </xf>
    <xf numFmtId="178" fontId="7" fillId="2" borderId="37" xfId="2" applyNumberFormat="1" applyFont="1" applyFill="1" applyBorder="1" applyAlignment="1">
      <alignment vertical="center"/>
    </xf>
    <xf numFmtId="179" fontId="7" fillId="0" borderId="37" xfId="2" applyNumberFormat="1" applyFont="1" applyFill="1" applyBorder="1" applyAlignment="1">
      <alignment horizontal="right" vertical="center"/>
    </xf>
    <xf numFmtId="183" fontId="7" fillId="0" borderId="37" xfId="2" applyNumberFormat="1" applyFont="1" applyBorder="1">
      <alignment vertical="center"/>
    </xf>
    <xf numFmtId="0" fontId="8" fillId="0" borderId="26" xfId="5" applyNumberFormat="1" applyFont="1" applyBorder="1" applyAlignment="1">
      <alignment horizontal="left" vertical="center"/>
    </xf>
    <xf numFmtId="178" fontId="7" fillId="0" borderId="34" xfId="4" applyNumberFormat="1" applyFont="1" applyFill="1" applyBorder="1">
      <alignment vertical="center"/>
    </xf>
    <xf numFmtId="178" fontId="7" fillId="0" borderId="34" xfId="2" applyNumberFormat="1" applyFont="1" applyFill="1" applyBorder="1" applyAlignment="1">
      <alignment vertical="center"/>
    </xf>
    <xf numFmtId="38" fontId="7" fillId="0" borderId="34" xfId="2" applyFont="1" applyBorder="1" applyAlignment="1">
      <alignment horizontal="left" vertical="center" shrinkToFit="1"/>
    </xf>
    <xf numFmtId="38" fontId="7" fillId="0" borderId="34" xfId="2" applyFont="1" applyFill="1" applyBorder="1" applyAlignment="1">
      <alignment horizontal="left" vertical="center" shrinkToFit="1"/>
    </xf>
    <xf numFmtId="38" fontId="8" fillId="0" borderId="36" xfId="2" applyFont="1" applyBorder="1" applyAlignment="1">
      <alignment vertical="center"/>
    </xf>
    <xf numFmtId="38" fontId="8" fillId="0" borderId="37" xfId="2" applyFont="1" applyBorder="1" applyAlignment="1">
      <alignment vertical="center"/>
    </xf>
    <xf numFmtId="38" fontId="8" fillId="0" borderId="37" xfId="2" applyFont="1" applyFill="1" applyBorder="1" applyAlignment="1">
      <alignment vertical="center"/>
    </xf>
    <xf numFmtId="178" fontId="8" fillId="0" borderId="37" xfId="2" applyNumberFormat="1" applyFont="1" applyBorder="1" applyAlignment="1">
      <alignment vertical="center"/>
    </xf>
    <xf numFmtId="179" fontId="8" fillId="0" borderId="37" xfId="2" applyNumberFormat="1" applyFont="1" applyBorder="1" applyAlignment="1">
      <alignment vertical="center"/>
    </xf>
    <xf numFmtId="38" fontId="8" fillId="0" borderId="37" xfId="2" applyFont="1" applyBorder="1" applyAlignment="1">
      <alignment vertical="center" shrinkToFit="1"/>
    </xf>
    <xf numFmtId="38" fontId="7" fillId="0" borderId="33" xfId="2" applyFont="1" applyFill="1" applyBorder="1">
      <alignment vertical="center"/>
    </xf>
    <xf numFmtId="38" fontId="7" fillId="0" borderId="34" xfId="2" applyNumberFormat="1" applyFont="1" applyFill="1" applyBorder="1" applyAlignment="1" applyProtection="1">
      <alignment vertical="center" shrinkToFit="1"/>
    </xf>
    <xf numFmtId="38" fontId="8" fillId="0" borderId="36" xfId="2" applyFont="1" applyFill="1" applyBorder="1" applyAlignment="1">
      <alignment horizontal="right" vertical="center"/>
    </xf>
    <xf numFmtId="178" fontId="8" fillId="0" borderId="37" xfId="2" applyNumberFormat="1" applyFont="1" applyFill="1" applyBorder="1" applyAlignment="1">
      <alignment horizontal="right" vertical="center"/>
    </xf>
    <xf numFmtId="179" fontId="8" fillId="0" borderId="37" xfId="2" applyNumberFormat="1" applyFont="1" applyFill="1" applyBorder="1" applyAlignment="1">
      <alignment horizontal="right" vertical="center"/>
    </xf>
    <xf numFmtId="38" fontId="8" fillId="0" borderId="37" xfId="2" applyFont="1" applyFill="1" applyBorder="1" applyAlignment="1">
      <alignment horizontal="right" vertical="center" shrinkToFit="1"/>
    </xf>
    <xf numFmtId="38" fontId="7" fillId="0" borderId="36" xfId="2" applyFont="1" applyFill="1" applyBorder="1" applyAlignment="1">
      <alignment horizontal="right" vertical="center"/>
    </xf>
    <xf numFmtId="178" fontId="7" fillId="0" borderId="37" xfId="2" applyNumberFormat="1" applyFont="1" applyFill="1" applyBorder="1" applyAlignment="1">
      <alignment horizontal="right" vertical="center"/>
    </xf>
    <xf numFmtId="38" fontId="7" fillId="0" borderId="37" xfId="2" applyFont="1" applyFill="1" applyBorder="1" applyAlignment="1">
      <alignment vertical="center"/>
    </xf>
    <xf numFmtId="38" fontId="7" fillId="0" borderId="37" xfId="2" applyFont="1" applyFill="1" applyBorder="1" applyAlignment="1">
      <alignment horizontal="right" vertical="center" shrinkToFit="1"/>
    </xf>
    <xf numFmtId="38" fontId="8" fillId="0" borderId="42" xfId="2" applyFont="1" applyFill="1" applyBorder="1" applyAlignment="1">
      <alignment vertical="center"/>
    </xf>
    <xf numFmtId="38" fontId="8" fillId="0" borderId="43" xfId="2" applyFont="1" applyFill="1" applyBorder="1" applyAlignment="1">
      <alignment vertical="center"/>
    </xf>
    <xf numFmtId="0" fontId="8" fillId="0" borderId="39" xfId="5" applyNumberFormat="1" applyFont="1" applyBorder="1" applyAlignment="1">
      <alignment horizontal="left" vertical="center"/>
    </xf>
    <xf numFmtId="38" fontId="8" fillId="0" borderId="39" xfId="2" applyFont="1" applyBorder="1" applyAlignment="1">
      <alignment vertical="center"/>
    </xf>
    <xf numFmtId="38" fontId="8" fillId="7" borderId="39" xfId="2" applyFont="1" applyFill="1" applyBorder="1" applyAlignment="1">
      <alignment vertical="center"/>
    </xf>
    <xf numFmtId="38" fontId="8" fillId="7" borderId="39" xfId="2" applyFont="1" applyFill="1" applyBorder="1" applyAlignment="1">
      <alignment horizontal="left" vertical="center"/>
    </xf>
    <xf numFmtId="38" fontId="8" fillId="3" borderId="37" xfId="2" applyFont="1" applyFill="1" applyBorder="1" applyAlignment="1" applyProtection="1">
      <alignment vertical="center"/>
      <protection locked="0"/>
    </xf>
    <xf numFmtId="180" fontId="7" fillId="3" borderId="34" xfId="2" applyNumberFormat="1" applyFont="1" applyFill="1" applyBorder="1" applyProtection="1">
      <alignment vertical="center"/>
      <protection locked="0"/>
    </xf>
    <xf numFmtId="180" fontId="7" fillId="3" borderId="37" xfId="2" applyNumberFormat="1" applyFont="1" applyFill="1" applyBorder="1" applyAlignment="1" applyProtection="1">
      <alignment horizontal="right" vertical="center"/>
      <protection locked="0"/>
    </xf>
    <xf numFmtId="180" fontId="8" fillId="3" borderId="37" xfId="2" applyNumberFormat="1" applyFont="1" applyFill="1" applyBorder="1" applyAlignment="1" applyProtection="1">
      <alignment horizontal="right" vertical="center"/>
      <protection locked="0"/>
    </xf>
    <xf numFmtId="180" fontId="7" fillId="3" borderId="37" xfId="2" applyNumberFormat="1" applyFont="1" applyFill="1" applyBorder="1" applyProtection="1">
      <alignment vertical="center"/>
      <protection locked="0"/>
    </xf>
    <xf numFmtId="179" fontId="7" fillId="0" borderId="34" xfId="2" applyNumberFormat="1" applyFont="1" applyFill="1" applyBorder="1" applyAlignment="1" applyProtection="1">
      <alignment horizontal="right" vertical="center"/>
      <protection locked="0"/>
    </xf>
    <xf numFmtId="179" fontId="8" fillId="0" borderId="37" xfId="2" applyNumberFormat="1" applyFont="1" applyBorder="1" applyAlignment="1" applyProtection="1">
      <alignment vertical="center"/>
      <protection locked="0"/>
    </xf>
    <xf numFmtId="179" fontId="7" fillId="0" borderId="37" xfId="2" applyNumberFormat="1" applyFont="1" applyFill="1" applyBorder="1" applyAlignment="1" applyProtection="1">
      <alignment horizontal="right" vertical="center"/>
      <protection locked="0"/>
    </xf>
    <xf numFmtId="179" fontId="8" fillId="0" borderId="37" xfId="2" applyNumberFormat="1" applyFont="1" applyFill="1" applyBorder="1" applyAlignment="1" applyProtection="1">
      <alignment horizontal="right" vertical="center"/>
      <protection locked="0"/>
    </xf>
    <xf numFmtId="38" fontId="7" fillId="5" borderId="34" xfId="2" applyNumberFormat="1" applyFont="1" applyFill="1" applyBorder="1" applyAlignment="1" applyProtection="1">
      <alignment horizontal="right" vertical="center"/>
      <protection locked="0"/>
    </xf>
    <xf numFmtId="38" fontId="8" fillId="0" borderId="37" xfId="2" applyFont="1" applyBorder="1" applyAlignment="1" applyProtection="1">
      <alignment vertical="center"/>
      <protection locked="0"/>
    </xf>
    <xf numFmtId="38" fontId="7" fillId="0" borderId="37" xfId="2" applyNumberFormat="1" applyFont="1" applyFill="1" applyBorder="1" applyAlignment="1" applyProtection="1">
      <alignment horizontal="right" vertical="center"/>
      <protection locked="0"/>
    </xf>
    <xf numFmtId="38" fontId="8" fillId="0" borderId="37" xfId="2" applyNumberFormat="1" applyFont="1" applyFill="1" applyBorder="1" applyAlignment="1" applyProtection="1">
      <alignment horizontal="right" vertical="center"/>
      <protection locked="0"/>
    </xf>
    <xf numFmtId="38" fontId="7" fillId="5" borderId="37" xfId="2" applyNumberFormat="1" applyFont="1" applyFill="1" applyBorder="1" applyAlignment="1" applyProtection="1">
      <alignment horizontal="right" vertical="center"/>
      <protection locked="0"/>
    </xf>
    <xf numFmtId="0" fontId="10" fillId="8" borderId="0" xfId="2" applyNumberFormat="1" applyFont="1" applyFill="1" applyAlignment="1">
      <alignment horizontal="right" vertical="center"/>
    </xf>
    <xf numFmtId="180" fontId="7" fillId="0" borderId="0" xfId="2" applyNumberFormat="1" applyFont="1" applyFill="1" applyBorder="1" applyAlignment="1">
      <alignment horizontal="right" vertical="center"/>
    </xf>
    <xf numFmtId="180" fontId="7" fillId="0" borderId="0" xfId="2" applyNumberFormat="1" applyFont="1" applyFill="1" applyBorder="1">
      <alignment vertical="center"/>
    </xf>
    <xf numFmtId="178" fontId="21" fillId="0" borderId="0" xfId="2" applyNumberFormat="1" applyFont="1" applyFill="1" applyBorder="1" applyAlignment="1">
      <alignment horizontal="right" vertical="center"/>
    </xf>
    <xf numFmtId="178" fontId="21" fillId="0" borderId="23" xfId="2" applyNumberFormat="1" applyFont="1" applyFill="1" applyBorder="1" applyAlignment="1">
      <alignment horizontal="right" vertical="center"/>
    </xf>
    <xf numFmtId="178" fontId="22" fillId="4" borderId="17" xfId="2" applyNumberFormat="1" applyFont="1" applyFill="1" applyBorder="1" applyAlignment="1">
      <alignment vertical="center"/>
    </xf>
    <xf numFmtId="178" fontId="21" fillId="0" borderId="0" xfId="2" applyNumberFormat="1" applyFont="1" applyBorder="1" applyAlignment="1">
      <alignment horizontal="right" vertical="center"/>
    </xf>
    <xf numFmtId="0" fontId="21" fillId="0" borderId="0" xfId="2" applyNumberFormat="1" applyFont="1" applyAlignment="1">
      <alignment horizontal="left" vertical="center"/>
    </xf>
    <xf numFmtId="178" fontId="21" fillId="0" borderId="0" xfId="2" applyNumberFormat="1" applyFont="1" applyAlignment="1">
      <alignment horizontal="right" vertical="center"/>
    </xf>
    <xf numFmtId="0" fontId="14" fillId="0" borderId="0" xfId="0" applyFont="1" applyFill="1" applyAlignment="1"/>
    <xf numFmtId="0" fontId="14" fillId="0" borderId="0" xfId="0" applyFont="1" applyFill="1"/>
    <xf numFmtId="38" fontId="14" fillId="0" borderId="34" xfId="2" applyFont="1" applyFill="1" applyBorder="1" applyAlignment="1">
      <alignment horizontal="left" vertical="center" shrinkToFit="1"/>
    </xf>
    <xf numFmtId="38" fontId="14" fillId="0" borderId="34" xfId="2" applyNumberFormat="1" applyFont="1" applyFill="1" applyBorder="1" applyAlignment="1" applyProtection="1">
      <alignment vertical="center" shrinkToFit="1"/>
    </xf>
    <xf numFmtId="0" fontId="7" fillId="0" borderId="28" xfId="4" applyNumberFormat="1" applyFont="1" applyFill="1" applyBorder="1" applyAlignment="1">
      <alignment horizontal="center" vertical="center"/>
    </xf>
    <xf numFmtId="38" fontId="8" fillId="0" borderId="37" xfId="2" applyFont="1" applyFill="1" applyBorder="1" applyAlignment="1" applyProtection="1">
      <alignment vertical="center"/>
      <protection locked="0"/>
    </xf>
    <xf numFmtId="184" fontId="7" fillId="0" borderId="34" xfId="7" applyNumberFormat="1" applyFont="1" applyFill="1" applyBorder="1" applyProtection="1">
      <alignment vertical="center"/>
      <protection locked="0"/>
    </xf>
    <xf numFmtId="180" fontId="7" fillId="0" borderId="37" xfId="2" applyNumberFormat="1" applyFont="1" applyFill="1" applyBorder="1" applyAlignment="1" applyProtection="1">
      <alignment horizontal="right" vertical="center"/>
      <protection locked="0"/>
    </xf>
    <xf numFmtId="180" fontId="8" fillId="0" borderId="37" xfId="2" applyNumberFormat="1" applyFont="1" applyFill="1" applyBorder="1" applyAlignment="1" applyProtection="1">
      <alignment horizontal="right" vertical="center"/>
      <protection locked="0"/>
    </xf>
    <xf numFmtId="180" fontId="7" fillId="0" borderId="37" xfId="2" applyNumberFormat="1" applyFont="1" applyFill="1" applyBorder="1" applyProtection="1">
      <alignment vertical="center"/>
      <protection locked="0"/>
    </xf>
    <xf numFmtId="180" fontId="7" fillId="0" borderId="34" xfId="2" applyNumberFormat="1" applyFont="1" applyFill="1" applyBorder="1" applyProtection="1">
      <alignment vertical="center"/>
      <protection locked="0"/>
    </xf>
    <xf numFmtId="0" fontId="14" fillId="0" borderId="0" xfId="0" applyFont="1" applyFill="1" applyAlignment="1">
      <alignment horizontal="center" vertical="center"/>
    </xf>
    <xf numFmtId="0" fontId="14" fillId="0" borderId="0" xfId="0" applyFont="1" applyFill="1" applyAlignment="1">
      <alignment vertical="center" shrinkToFit="1"/>
    </xf>
    <xf numFmtId="0" fontId="14" fillId="0" borderId="0" xfId="0" applyFont="1" applyFill="1" applyAlignment="1">
      <alignment shrinkToFit="1"/>
    </xf>
    <xf numFmtId="177" fontId="14" fillId="0" borderId="0" xfId="0" applyNumberFormat="1" applyFont="1" applyFill="1" applyAlignment="1">
      <alignment vertical="center"/>
    </xf>
    <xf numFmtId="0" fontId="15" fillId="0" borderId="3" xfId="0" applyFont="1" applyFill="1" applyBorder="1" applyAlignment="1">
      <alignment horizontal="center" vertical="center" shrinkToFit="1"/>
    </xf>
    <xf numFmtId="177" fontId="15" fillId="0" borderId="3" xfId="0" applyNumberFormat="1" applyFont="1" applyFill="1" applyBorder="1" applyAlignment="1">
      <alignment horizontal="center" vertical="center"/>
    </xf>
    <xf numFmtId="0" fontId="15" fillId="0" borderId="3" xfId="0" applyFont="1" applyFill="1" applyBorder="1" applyAlignment="1">
      <alignment horizontal="center" vertical="center"/>
    </xf>
    <xf numFmtId="0" fontId="16" fillId="0" borderId="1" xfId="0" applyFont="1" applyFill="1" applyBorder="1" applyAlignment="1">
      <alignment horizontal="left" vertical="center" wrapText="1" shrinkToFit="1"/>
    </xf>
    <xf numFmtId="177" fontId="16" fillId="0" borderId="1" xfId="0" applyNumberFormat="1" applyFont="1" applyFill="1" applyBorder="1" applyAlignment="1">
      <alignment vertical="center"/>
    </xf>
    <xf numFmtId="177" fontId="16" fillId="0" borderId="11" xfId="0" applyNumberFormat="1" applyFont="1" applyFill="1" applyBorder="1" applyAlignment="1">
      <alignment horizontal="center" vertical="center"/>
    </xf>
    <xf numFmtId="0" fontId="16" fillId="0" borderId="12" xfId="0" applyFont="1" applyFill="1" applyBorder="1" applyAlignment="1">
      <alignment horizontal="center" vertical="center"/>
    </xf>
    <xf numFmtId="0" fontId="14" fillId="0" borderId="9" xfId="0" applyFont="1" applyFill="1" applyBorder="1" applyAlignment="1">
      <alignment horizontal="center" vertical="center"/>
    </xf>
    <xf numFmtId="0" fontId="16" fillId="0" borderId="10" xfId="0" applyFont="1" applyFill="1" applyBorder="1" applyAlignment="1">
      <alignment vertical="center" wrapText="1" shrinkToFit="1"/>
    </xf>
    <xf numFmtId="0" fontId="16" fillId="0" borderId="2" xfId="0" applyFont="1" applyFill="1" applyBorder="1" applyAlignment="1">
      <alignment horizontal="left" vertical="center" wrapText="1" shrinkToFit="1"/>
    </xf>
    <xf numFmtId="177" fontId="16" fillId="0" borderId="2" xfId="0" applyNumberFormat="1" applyFont="1" applyFill="1" applyBorder="1" applyAlignment="1">
      <alignment vertical="center"/>
    </xf>
    <xf numFmtId="0" fontId="14" fillId="0" borderId="0" xfId="0" applyFont="1" applyFill="1" applyAlignment="1" applyProtection="1">
      <alignment horizontal="center" vertical="center"/>
      <protection locked="0"/>
    </xf>
    <xf numFmtId="0" fontId="14" fillId="0" borderId="0" xfId="0" applyFont="1" applyFill="1" applyAlignment="1" applyProtection="1">
      <alignment vertical="center"/>
      <protection locked="0"/>
    </xf>
    <xf numFmtId="0" fontId="14" fillId="0" borderId="0" xfId="0" applyFont="1" applyFill="1" applyAlignment="1" applyProtection="1">
      <protection locked="0"/>
    </xf>
    <xf numFmtId="177" fontId="14" fillId="0" borderId="0" xfId="0" applyNumberFormat="1" applyFont="1" applyFill="1" applyAlignment="1" applyProtection="1">
      <alignment vertical="center"/>
      <protection locked="0"/>
    </xf>
    <xf numFmtId="176" fontId="14" fillId="0" borderId="0" xfId="0" applyNumberFormat="1" applyFont="1" applyFill="1" applyAlignment="1" applyProtection="1">
      <alignment horizontal="right"/>
      <protection locked="0"/>
    </xf>
    <xf numFmtId="177" fontId="15" fillId="0" borderId="0" xfId="0" applyNumberFormat="1" applyFont="1" applyFill="1" applyAlignment="1" applyProtection="1">
      <alignment vertical="center"/>
      <protection locked="0"/>
    </xf>
    <xf numFmtId="38" fontId="7" fillId="0" borderId="0" xfId="2" applyFont="1" applyFill="1" applyAlignment="1" applyProtection="1">
      <alignment vertical="center"/>
      <protection locked="0"/>
    </xf>
    <xf numFmtId="179" fontId="7" fillId="0" borderId="0" xfId="2" applyNumberFormat="1" applyFont="1" applyFill="1" applyAlignment="1" applyProtection="1">
      <alignment vertical="center"/>
      <protection locked="0"/>
    </xf>
    <xf numFmtId="180" fontId="7" fillId="0" borderId="0" xfId="2" applyNumberFormat="1" applyFont="1" applyFill="1" applyAlignment="1" applyProtection="1">
      <alignment vertical="center"/>
      <protection locked="0"/>
    </xf>
    <xf numFmtId="178" fontId="7" fillId="0" borderId="0" xfId="2" applyNumberFormat="1" applyFont="1" applyFill="1" applyAlignment="1" applyProtection="1">
      <alignment horizontal="right" vertical="center"/>
      <protection locked="0"/>
    </xf>
    <xf numFmtId="178" fontId="21" fillId="0" borderId="0" xfId="2" applyNumberFormat="1" applyFont="1" applyFill="1" applyAlignment="1" applyProtection="1">
      <alignment horizontal="right" vertical="center"/>
      <protection locked="0"/>
    </xf>
    <xf numFmtId="38" fontId="7" fillId="0" borderId="0" xfId="2" applyNumberFormat="1" applyFont="1" applyFill="1" applyAlignment="1" applyProtection="1">
      <alignment horizontal="right" vertical="center"/>
      <protection locked="0"/>
    </xf>
    <xf numFmtId="0" fontId="7" fillId="0" borderId="0" xfId="2" applyNumberFormat="1" applyFont="1" applyFill="1" applyProtection="1">
      <alignment vertical="center"/>
      <protection locked="0"/>
    </xf>
    <xf numFmtId="38" fontId="7" fillId="0" borderId="0" xfId="2" applyFont="1" applyFill="1" applyProtection="1">
      <alignment vertical="center"/>
      <protection locked="0"/>
    </xf>
    <xf numFmtId="38" fontId="25" fillId="0" borderId="0" xfId="2" applyFont="1" applyFill="1" applyProtection="1">
      <alignment vertical="center"/>
      <protection locked="0"/>
    </xf>
    <xf numFmtId="38" fontId="18" fillId="0" borderId="0" xfId="2" applyFont="1" applyFill="1" applyProtection="1">
      <alignment vertical="center"/>
      <protection locked="0"/>
    </xf>
    <xf numFmtId="38" fontId="8" fillId="0" borderId="0" xfId="2" applyFont="1" applyFill="1" applyProtection="1">
      <alignment vertical="center"/>
      <protection locked="0"/>
    </xf>
    <xf numFmtId="0" fontId="14" fillId="0" borderId="0" xfId="9" applyFont="1" applyFill="1" applyBorder="1" applyAlignment="1" applyProtection="1">
      <protection locked="0"/>
    </xf>
    <xf numFmtId="176" fontId="14" fillId="0" borderId="0" xfId="9" applyNumberFormat="1" applyFont="1" applyFill="1" applyBorder="1" applyAlignment="1" applyProtection="1">
      <alignment horizontal="right"/>
      <protection locked="0"/>
    </xf>
    <xf numFmtId="0" fontId="14" fillId="0" borderId="0" xfId="9" applyFont="1" applyFill="1" applyBorder="1" applyAlignment="1" applyProtection="1">
      <alignment horizontal="center" vertical="center"/>
      <protection locked="0"/>
    </xf>
    <xf numFmtId="177" fontId="14" fillId="0" borderId="0" xfId="9" applyNumberFormat="1" applyFont="1" applyFill="1" applyBorder="1" applyAlignment="1" applyProtection="1">
      <alignment vertical="center"/>
      <protection locked="0"/>
    </xf>
    <xf numFmtId="0" fontId="14" fillId="0" borderId="0" xfId="9" applyFont="1" applyFill="1" applyBorder="1" applyAlignment="1" applyProtection="1">
      <alignment vertical="center"/>
      <protection locked="0"/>
    </xf>
    <xf numFmtId="185" fontId="16" fillId="0" borderId="1" xfId="0" applyNumberFormat="1" applyFont="1" applyFill="1" applyBorder="1" applyAlignment="1">
      <alignment horizontal="right" vertical="center"/>
    </xf>
    <xf numFmtId="186" fontId="16" fillId="0" borderId="1" xfId="0" applyNumberFormat="1" applyFont="1" applyFill="1" applyBorder="1" applyAlignment="1">
      <alignment horizontal="right" vertical="center"/>
    </xf>
    <xf numFmtId="187" fontId="16" fillId="0" borderId="1" xfId="0" applyNumberFormat="1" applyFont="1" applyFill="1" applyBorder="1" applyAlignment="1">
      <alignment horizontal="right" vertical="center"/>
    </xf>
    <xf numFmtId="189" fontId="16" fillId="0" borderId="1" xfId="0" applyNumberFormat="1" applyFont="1" applyFill="1" applyBorder="1" applyAlignment="1">
      <alignment horizontal="right" vertical="center"/>
    </xf>
    <xf numFmtId="38" fontId="8" fillId="0" borderId="44" xfId="2" applyFont="1" applyFill="1" applyBorder="1" applyAlignment="1">
      <alignment vertical="center"/>
    </xf>
    <xf numFmtId="178" fontId="7" fillId="0" borderId="46" xfId="4" applyNumberFormat="1" applyFont="1" applyFill="1" applyBorder="1">
      <alignment vertical="center"/>
    </xf>
    <xf numFmtId="178" fontId="7" fillId="0" borderId="46" xfId="4" applyNumberFormat="1" applyFont="1" applyBorder="1">
      <alignment vertical="center"/>
    </xf>
    <xf numFmtId="178" fontId="7" fillId="0" borderId="44" xfId="4" applyNumberFormat="1" applyFont="1" applyBorder="1">
      <alignment vertical="center"/>
    </xf>
    <xf numFmtId="38" fontId="8" fillId="0" borderId="48" xfId="2" applyFont="1" applyFill="1" applyBorder="1" applyAlignment="1">
      <alignment vertical="center"/>
    </xf>
    <xf numFmtId="38" fontId="7" fillId="0" borderId="35" xfId="2" applyNumberFormat="1" applyFont="1" applyFill="1" applyBorder="1" applyAlignment="1">
      <alignment horizontal="right" vertical="center"/>
    </xf>
    <xf numFmtId="38" fontId="8" fillId="0" borderId="39" xfId="2" applyFont="1" applyBorder="1" applyAlignment="1" applyProtection="1">
      <alignment vertical="center"/>
      <protection locked="0"/>
    </xf>
    <xf numFmtId="38" fontId="7" fillId="5" borderId="35" xfId="2" applyNumberFormat="1" applyFont="1" applyFill="1" applyBorder="1" applyAlignment="1" applyProtection="1">
      <alignment horizontal="right" vertical="center"/>
      <protection locked="0"/>
    </xf>
    <xf numFmtId="38" fontId="7" fillId="0" borderId="39" xfId="2" applyNumberFormat="1" applyFont="1" applyFill="1" applyBorder="1" applyAlignment="1" applyProtection="1">
      <alignment horizontal="right" vertical="center"/>
      <protection locked="0"/>
    </xf>
    <xf numFmtId="38" fontId="8" fillId="0" borderId="39" xfId="2" applyNumberFormat="1" applyFont="1" applyFill="1" applyBorder="1" applyAlignment="1" applyProtection="1">
      <alignment horizontal="right" vertical="center"/>
      <protection locked="0"/>
    </xf>
    <xf numFmtId="38" fontId="7" fillId="5" borderId="39" xfId="2" applyNumberFormat="1" applyFont="1" applyFill="1" applyBorder="1" applyAlignment="1" applyProtection="1">
      <alignment horizontal="right" vertical="center"/>
      <protection locked="0"/>
    </xf>
    <xf numFmtId="38" fontId="7" fillId="5" borderId="35" xfId="2" applyNumberFormat="1" applyFont="1" applyFill="1" applyBorder="1" applyAlignment="1" applyProtection="1">
      <alignment horizontal="right" vertical="center" shrinkToFit="1"/>
      <protection locked="0"/>
    </xf>
    <xf numFmtId="38" fontId="28" fillId="0" borderId="0" xfId="2" applyFont="1" applyFill="1" applyProtection="1">
      <alignment vertical="center"/>
      <protection locked="0"/>
    </xf>
    <xf numFmtId="38" fontId="29" fillId="0" borderId="0" xfId="2" applyFont="1" applyFill="1" applyProtection="1">
      <alignment vertical="center"/>
      <protection locked="0"/>
    </xf>
    <xf numFmtId="38" fontId="30" fillId="0" borderId="0" xfId="2" applyFont="1" applyFill="1" applyProtection="1">
      <alignment vertical="center"/>
      <protection locked="0"/>
    </xf>
    <xf numFmtId="38" fontId="7" fillId="9" borderId="40" xfId="2" applyFont="1" applyFill="1" applyBorder="1">
      <alignment vertical="center"/>
    </xf>
    <xf numFmtId="38" fontId="7" fillId="9" borderId="32" xfId="2" applyNumberFormat="1" applyFont="1" applyFill="1" applyBorder="1" applyAlignment="1">
      <alignment horizontal="left" vertical="center"/>
    </xf>
    <xf numFmtId="38" fontId="7" fillId="9" borderId="32" xfId="2" applyFont="1" applyFill="1" applyBorder="1">
      <alignment vertical="center"/>
    </xf>
    <xf numFmtId="179" fontId="7" fillId="9" borderId="32" xfId="2" applyNumberFormat="1" applyFont="1" applyFill="1" applyBorder="1" applyProtection="1">
      <alignment vertical="center"/>
      <protection locked="0"/>
    </xf>
    <xf numFmtId="179" fontId="7" fillId="9" borderId="32" xfId="2" applyNumberFormat="1" applyFont="1" applyFill="1" applyBorder="1">
      <alignment vertical="center"/>
    </xf>
    <xf numFmtId="178" fontId="7" fillId="9" borderId="32" xfId="2" applyNumberFormat="1" applyFont="1" applyFill="1" applyBorder="1">
      <alignment vertical="center"/>
    </xf>
    <xf numFmtId="178" fontId="7" fillId="9" borderId="45" xfId="2" applyNumberFormat="1" applyFont="1" applyFill="1" applyBorder="1">
      <alignment vertical="center"/>
    </xf>
    <xf numFmtId="38" fontId="7" fillId="9" borderId="40" xfId="2" applyNumberFormat="1" applyFont="1" applyFill="1" applyBorder="1" applyAlignment="1" applyProtection="1">
      <alignment horizontal="right" vertical="center"/>
      <protection locked="0"/>
    </xf>
    <xf numFmtId="38" fontId="7" fillId="9" borderId="32" xfId="2" applyNumberFormat="1" applyFont="1" applyFill="1" applyBorder="1" applyAlignment="1" applyProtection="1">
      <alignment horizontal="left" vertical="center"/>
      <protection locked="0"/>
    </xf>
    <xf numFmtId="38" fontId="7" fillId="9" borderId="31" xfId="2" applyFont="1" applyFill="1" applyBorder="1">
      <alignment vertical="center"/>
    </xf>
    <xf numFmtId="38" fontId="7" fillId="9" borderId="32" xfId="2" applyFont="1" applyFill="1" applyBorder="1" applyAlignment="1">
      <alignment horizontal="left" vertical="center" shrinkToFit="1"/>
    </xf>
    <xf numFmtId="38" fontId="7" fillId="9" borderId="18" xfId="2" applyFont="1" applyFill="1" applyBorder="1">
      <alignment vertical="center"/>
    </xf>
    <xf numFmtId="38" fontId="7" fillId="9" borderId="17" xfId="2" applyFont="1" applyFill="1" applyBorder="1" applyAlignment="1">
      <alignment horizontal="left" vertical="center" shrinkToFit="1"/>
    </xf>
    <xf numFmtId="179" fontId="7" fillId="9" borderId="17" xfId="2" applyNumberFormat="1" applyFont="1" applyFill="1" applyBorder="1" applyProtection="1">
      <alignment vertical="center"/>
      <protection locked="0"/>
    </xf>
    <xf numFmtId="179" fontId="7" fillId="9" borderId="17" xfId="2" applyNumberFormat="1" applyFont="1" applyFill="1" applyBorder="1">
      <alignment vertical="center"/>
    </xf>
    <xf numFmtId="178" fontId="7" fillId="9" borderId="17" xfId="2" applyNumberFormat="1" applyFont="1" applyFill="1" applyBorder="1">
      <alignment vertical="center"/>
    </xf>
    <xf numFmtId="178" fontId="7" fillId="9" borderId="47" xfId="2" applyNumberFormat="1" applyFont="1" applyFill="1" applyBorder="1">
      <alignment vertical="center"/>
    </xf>
    <xf numFmtId="38" fontId="7" fillId="9" borderId="18" xfId="2" applyNumberFormat="1" applyFont="1" applyFill="1" applyBorder="1" applyAlignment="1" applyProtection="1">
      <alignment horizontal="right" vertical="center"/>
      <protection locked="0"/>
    </xf>
    <xf numFmtId="38" fontId="7" fillId="9" borderId="17" xfId="2" applyNumberFormat="1" applyFont="1" applyFill="1" applyBorder="1" applyAlignment="1" applyProtection="1">
      <alignment horizontal="left" vertical="center"/>
      <protection locked="0"/>
    </xf>
    <xf numFmtId="38" fontId="7" fillId="9" borderId="41" xfId="2" applyFont="1" applyFill="1" applyBorder="1">
      <alignment vertical="center"/>
    </xf>
    <xf numFmtId="190" fontId="7" fillId="9" borderId="17" xfId="2" applyNumberFormat="1" applyFont="1" applyFill="1" applyBorder="1">
      <alignment vertical="center"/>
    </xf>
    <xf numFmtId="38" fontId="7" fillId="9" borderId="45" xfId="2" applyFont="1" applyFill="1" applyBorder="1">
      <alignment vertical="center"/>
    </xf>
    <xf numFmtId="179" fontId="29" fillId="0" borderId="34" xfId="2" applyNumberFormat="1" applyFont="1" applyFill="1" applyBorder="1" applyAlignment="1" applyProtection="1">
      <alignment horizontal="right" vertical="center"/>
      <protection locked="0"/>
    </xf>
    <xf numFmtId="0" fontId="27" fillId="0" borderId="0" xfId="9" applyAlignment="1"/>
    <xf numFmtId="38" fontId="8" fillId="0" borderId="49" xfId="2" applyFont="1" applyFill="1" applyBorder="1" applyAlignment="1">
      <alignment vertical="center"/>
    </xf>
    <xf numFmtId="38" fontId="7" fillId="5" borderId="46" xfId="2" applyNumberFormat="1" applyFont="1" applyFill="1" applyBorder="1" applyAlignment="1" applyProtection="1">
      <alignment horizontal="right" vertical="center"/>
      <protection locked="0"/>
    </xf>
    <xf numFmtId="38" fontId="8" fillId="0" borderId="44" xfId="2" applyFont="1" applyBorder="1" applyAlignment="1" applyProtection="1">
      <alignment vertical="center"/>
      <protection locked="0"/>
    </xf>
    <xf numFmtId="38" fontId="7" fillId="0" borderId="44" xfId="2" applyNumberFormat="1" applyFont="1" applyFill="1" applyBorder="1" applyAlignment="1" applyProtection="1">
      <alignment horizontal="right" vertical="center"/>
      <protection locked="0"/>
    </xf>
    <xf numFmtId="38" fontId="8" fillId="0" borderId="44" xfId="2" applyNumberFormat="1" applyFont="1" applyFill="1" applyBorder="1" applyAlignment="1" applyProtection="1">
      <alignment horizontal="right" vertical="center"/>
      <protection locked="0"/>
    </xf>
    <xf numFmtId="38" fontId="7" fillId="5" borderId="44" xfId="2" applyNumberFormat="1" applyFont="1" applyFill="1" applyBorder="1" applyAlignment="1" applyProtection="1">
      <alignment horizontal="right" vertical="center"/>
      <protection locked="0"/>
    </xf>
    <xf numFmtId="38" fontId="7" fillId="5" borderId="51" xfId="2" applyNumberFormat="1" applyFont="1" applyFill="1" applyBorder="1" applyAlignment="1">
      <alignment horizontal="right" vertical="center"/>
    </xf>
    <xf numFmtId="38" fontId="7" fillId="9" borderId="32" xfId="2" applyNumberFormat="1" applyFont="1" applyFill="1" applyBorder="1" applyAlignment="1" applyProtection="1">
      <alignment horizontal="right" vertical="center"/>
      <protection locked="0"/>
    </xf>
    <xf numFmtId="38" fontId="7" fillId="9" borderId="17" xfId="2" applyNumberFormat="1" applyFont="1" applyFill="1" applyBorder="1" applyAlignment="1" applyProtection="1">
      <alignment horizontal="right" vertical="center"/>
      <protection locked="0"/>
    </xf>
    <xf numFmtId="38" fontId="7" fillId="6" borderId="50" xfId="2" applyNumberFormat="1" applyFont="1" applyFill="1" applyBorder="1" applyAlignment="1">
      <alignment horizontal="right" vertical="center"/>
    </xf>
    <xf numFmtId="38" fontId="8" fillId="4" borderId="52" xfId="2" applyNumberFormat="1" applyFont="1" applyFill="1" applyBorder="1" applyAlignment="1">
      <alignment vertical="center"/>
    </xf>
    <xf numFmtId="38" fontId="7" fillId="0" borderId="0" xfId="2" applyFont="1" applyFill="1" applyBorder="1">
      <alignment vertical="center"/>
    </xf>
    <xf numFmtId="38" fontId="7" fillId="0" borderId="0" xfId="2" applyFont="1" applyFill="1" applyBorder="1" applyAlignment="1">
      <alignment horizontal="right" vertical="center" shrinkToFit="1"/>
    </xf>
    <xf numFmtId="38" fontId="7" fillId="0" borderId="0" xfId="2" applyFont="1" applyBorder="1" applyAlignment="1">
      <alignment horizontal="left" vertical="top"/>
    </xf>
    <xf numFmtId="0" fontId="0" fillId="0" borderId="0" xfId="0" applyAlignment="1">
      <alignment horizontal="left" vertical="top"/>
    </xf>
    <xf numFmtId="0" fontId="7" fillId="10" borderId="34" xfId="5" applyNumberFormat="1" applyFont="1" applyFill="1" applyBorder="1" applyAlignment="1">
      <alignment horizontal="left" vertical="center"/>
    </xf>
    <xf numFmtId="183" fontId="7" fillId="10" borderId="34" xfId="2" applyNumberFormat="1" applyFont="1" applyFill="1" applyBorder="1">
      <alignment vertical="center"/>
    </xf>
    <xf numFmtId="188" fontId="16" fillId="0" borderId="1" xfId="0" applyNumberFormat="1" applyFont="1" applyFill="1" applyBorder="1" applyAlignment="1">
      <alignment horizontal="right" vertical="center"/>
    </xf>
    <xf numFmtId="0" fontId="15" fillId="0" borderId="53" xfId="0" applyFont="1" applyFill="1" applyBorder="1" applyAlignment="1">
      <alignment horizontal="center" vertical="center"/>
    </xf>
    <xf numFmtId="186" fontId="16" fillId="0" borderId="13" xfId="0" applyNumberFormat="1" applyFont="1" applyFill="1" applyBorder="1" applyAlignment="1">
      <alignment horizontal="right" vertical="center"/>
    </xf>
    <xf numFmtId="187" fontId="16" fillId="0" borderId="13" xfId="0" applyNumberFormat="1" applyFont="1" applyFill="1" applyBorder="1" applyAlignment="1">
      <alignment horizontal="right" vertical="center"/>
    </xf>
    <xf numFmtId="0" fontId="16" fillId="0" borderId="54" xfId="0" applyFont="1" applyFill="1" applyBorder="1" applyAlignment="1">
      <alignment horizontal="center" vertical="center"/>
    </xf>
    <xf numFmtId="177" fontId="15" fillId="0" borderId="55" xfId="0" applyNumberFormat="1" applyFont="1" applyFill="1" applyBorder="1" applyAlignment="1">
      <alignment horizontal="center" vertical="center" wrapText="1" shrinkToFit="1"/>
    </xf>
    <xf numFmtId="176" fontId="15" fillId="0" borderId="58" xfId="0" applyNumberFormat="1" applyFont="1" applyFill="1" applyBorder="1" applyAlignment="1">
      <alignment horizontal="center" vertical="center" wrapText="1"/>
    </xf>
    <xf numFmtId="176" fontId="20" fillId="0" borderId="59" xfId="0" applyNumberFormat="1" applyFont="1" applyFill="1" applyBorder="1" applyAlignment="1">
      <alignment horizontal="right" vertical="center"/>
    </xf>
    <xf numFmtId="0" fontId="7" fillId="0" borderId="60" xfId="2" applyNumberFormat="1" applyFont="1" applyBorder="1" applyAlignment="1">
      <alignment horizontal="center" vertical="center"/>
    </xf>
    <xf numFmtId="179" fontId="31" fillId="0" borderId="38" xfId="2" applyNumberFormat="1" applyFont="1" applyBorder="1" applyAlignment="1">
      <alignment horizontal="center" vertical="center"/>
    </xf>
    <xf numFmtId="179" fontId="31" fillId="0" borderId="0" xfId="2" applyNumberFormat="1" applyFont="1" applyFill="1" applyBorder="1" applyAlignment="1">
      <alignment horizontal="right" vertical="center"/>
    </xf>
    <xf numFmtId="179" fontId="31" fillId="0" borderId="23" xfId="2" applyNumberFormat="1" applyFont="1" applyFill="1" applyBorder="1" applyAlignment="1">
      <alignment horizontal="right" vertical="center"/>
    </xf>
    <xf numFmtId="179" fontId="32" fillId="4" borderId="17" xfId="2" applyNumberFormat="1" applyFont="1" applyFill="1" applyBorder="1">
      <alignment vertical="center"/>
    </xf>
    <xf numFmtId="181" fontId="31" fillId="0" borderId="0" xfId="2" applyNumberFormat="1" applyFont="1" applyBorder="1">
      <alignment vertical="center"/>
    </xf>
    <xf numFmtId="0" fontId="34" fillId="0" borderId="0" xfId="9" applyFont="1" applyAlignment="1">
      <alignment horizontal="left" vertical="top" wrapText="1"/>
    </xf>
    <xf numFmtId="0" fontId="34" fillId="0" borderId="0" xfId="9" applyFont="1" applyAlignment="1"/>
    <xf numFmtId="179" fontId="31" fillId="0" borderId="0" xfId="2" applyNumberFormat="1" applyFont="1" applyFill="1" applyAlignment="1" applyProtection="1">
      <alignment vertical="center"/>
      <protection locked="0"/>
    </xf>
    <xf numFmtId="177" fontId="19" fillId="0" borderId="0" xfId="9" applyNumberFormat="1" applyFont="1" applyFill="1" applyBorder="1" applyAlignment="1" applyProtection="1">
      <alignment vertical="center"/>
      <protection locked="0"/>
    </xf>
    <xf numFmtId="38" fontId="7" fillId="11" borderId="35" xfId="2" applyFont="1" applyFill="1" applyBorder="1" applyAlignment="1">
      <alignment horizontal="center" vertical="center"/>
    </xf>
    <xf numFmtId="0" fontId="7" fillId="0" borderId="62" xfId="2" applyNumberFormat="1" applyFont="1" applyBorder="1" applyAlignment="1">
      <alignment horizontal="center" vertical="center"/>
    </xf>
    <xf numFmtId="0" fontId="7" fillId="0" borderId="64" xfId="4" applyNumberFormat="1" applyFont="1" applyFill="1" applyBorder="1" applyAlignment="1">
      <alignment horizontal="center" vertical="center"/>
    </xf>
    <xf numFmtId="38" fontId="8" fillId="0" borderId="43" xfId="2" applyFont="1" applyFill="1" applyBorder="1" applyAlignment="1">
      <alignment vertical="center" shrinkToFit="1"/>
    </xf>
    <xf numFmtId="38" fontId="8" fillId="3" borderId="43" xfId="2" applyFont="1" applyFill="1" applyBorder="1" applyAlignment="1" applyProtection="1">
      <alignment vertical="center"/>
      <protection locked="0"/>
    </xf>
    <xf numFmtId="38" fontId="8" fillId="0" borderId="43" xfId="2" applyFont="1" applyFill="1" applyBorder="1" applyAlignment="1" applyProtection="1">
      <alignment vertical="center"/>
      <protection locked="0"/>
    </xf>
    <xf numFmtId="179" fontId="8" fillId="0" borderId="43" xfId="2" applyNumberFormat="1" applyFont="1" applyFill="1" applyBorder="1" applyAlignment="1" applyProtection="1">
      <alignment vertical="center"/>
      <protection locked="0"/>
    </xf>
    <xf numFmtId="179" fontId="8" fillId="0" borderId="43" xfId="2" applyNumberFormat="1" applyFont="1" applyFill="1" applyBorder="1" applyAlignment="1">
      <alignment vertical="center"/>
    </xf>
    <xf numFmtId="178" fontId="8" fillId="0" borderId="43" xfId="2" applyNumberFormat="1" applyFont="1" applyFill="1" applyBorder="1" applyAlignment="1">
      <alignment vertical="center"/>
    </xf>
    <xf numFmtId="0" fontId="9" fillId="0" borderId="0" xfId="2" applyNumberFormat="1" applyFont="1" applyFill="1" applyProtection="1">
      <alignment vertical="center"/>
      <protection locked="0"/>
    </xf>
    <xf numFmtId="0" fontId="9" fillId="0" borderId="61" xfId="2" applyNumberFormat="1" applyFont="1" applyBorder="1" applyAlignment="1">
      <alignment horizontal="center" vertical="center"/>
    </xf>
    <xf numFmtId="0" fontId="36" fillId="0" borderId="19" xfId="0" applyFont="1" applyBorder="1" applyAlignment="1">
      <alignment horizontal="center" vertical="center"/>
    </xf>
    <xf numFmtId="0" fontId="9" fillId="0" borderId="17" xfId="2" applyNumberFormat="1" applyFont="1" applyBorder="1" applyAlignment="1">
      <alignment horizontal="center" vertical="center"/>
    </xf>
    <xf numFmtId="0" fontId="9" fillId="3" borderId="17" xfId="4" applyNumberFormat="1" applyFont="1" applyFill="1" applyBorder="1" applyAlignment="1">
      <alignment horizontal="center" vertical="center"/>
    </xf>
    <xf numFmtId="0" fontId="9" fillId="0" borderId="17" xfId="4" applyNumberFormat="1" applyFont="1" applyFill="1" applyBorder="1" applyAlignment="1">
      <alignment horizontal="center" vertical="center"/>
    </xf>
    <xf numFmtId="179" fontId="9" fillId="0" borderId="17" xfId="2" applyNumberFormat="1" applyFont="1" applyBorder="1" applyAlignment="1">
      <alignment horizontal="center" vertical="center"/>
    </xf>
    <xf numFmtId="179" fontId="9" fillId="0" borderId="17" xfId="2" applyNumberFormat="1" applyFont="1" applyBorder="1" applyAlignment="1">
      <alignment horizontal="center" vertical="center" shrinkToFit="1"/>
    </xf>
    <xf numFmtId="0" fontId="37" fillId="0" borderId="17" xfId="9" applyFont="1" applyBorder="1" applyAlignment="1">
      <alignment horizontal="center" vertical="center" wrapText="1"/>
    </xf>
    <xf numFmtId="178" fontId="9" fillId="0" borderId="17" xfId="2" applyNumberFormat="1" applyFont="1" applyBorder="1" applyAlignment="1">
      <alignment horizontal="center" vertical="center"/>
    </xf>
    <xf numFmtId="0" fontId="9" fillId="0" borderId="47" xfId="2" applyNumberFormat="1" applyFont="1" applyBorder="1" applyAlignment="1">
      <alignment horizontal="center" vertical="center"/>
    </xf>
    <xf numFmtId="0" fontId="9" fillId="0" borderId="18" xfId="2" applyNumberFormat="1" applyFont="1" applyBorder="1" applyAlignment="1">
      <alignment horizontal="center" vertical="center"/>
    </xf>
    <xf numFmtId="38" fontId="9" fillId="0" borderId="41" xfId="2" applyFont="1" applyBorder="1" applyAlignment="1">
      <alignment horizontal="center" vertical="center"/>
    </xf>
    <xf numFmtId="0" fontId="7" fillId="3" borderId="65" xfId="4" applyNumberFormat="1" applyFont="1" applyFill="1" applyBorder="1" applyAlignment="1">
      <alignment horizontal="center" vertical="center"/>
    </xf>
    <xf numFmtId="178" fontId="7" fillId="0" borderId="65" xfId="2" applyNumberFormat="1" applyFont="1" applyBorder="1" applyAlignment="1">
      <alignment horizontal="center" vertical="center"/>
    </xf>
    <xf numFmtId="0" fontId="7" fillId="0" borderId="66" xfId="2" applyNumberFormat="1" applyFont="1" applyBorder="1" applyAlignment="1">
      <alignment horizontal="center" vertical="center"/>
    </xf>
    <xf numFmtId="0" fontId="7" fillId="0" borderId="67" xfId="2" applyNumberFormat="1" applyFont="1" applyBorder="1" applyAlignment="1">
      <alignment horizontal="center" vertical="center"/>
    </xf>
    <xf numFmtId="0" fontId="7" fillId="0" borderId="66" xfId="2" applyNumberFormat="1" applyFont="1" applyBorder="1" applyAlignment="1">
      <alignment horizontal="center" vertical="center" shrinkToFit="1"/>
    </xf>
    <xf numFmtId="179" fontId="18" fillId="0" borderId="34" xfId="2" applyNumberFormat="1" applyFont="1" applyFill="1" applyBorder="1" applyAlignment="1">
      <alignment horizontal="right" vertical="center"/>
    </xf>
    <xf numFmtId="0" fontId="14" fillId="0" borderId="7" xfId="0" applyFont="1" applyFill="1" applyBorder="1" applyAlignment="1">
      <alignment horizontal="center" vertical="center"/>
    </xf>
    <xf numFmtId="0" fontId="16" fillId="0" borderId="8" xfId="0" applyFont="1" applyFill="1" applyBorder="1" applyAlignment="1">
      <alignment vertical="center" wrapText="1" shrinkToFit="1"/>
    </xf>
    <xf numFmtId="176" fontId="19" fillId="0" borderId="56" xfId="0" applyNumberFormat="1" applyFont="1" applyFill="1" applyBorder="1" applyAlignment="1">
      <alignment horizontal="right" vertical="center" shrinkToFit="1"/>
    </xf>
    <xf numFmtId="176" fontId="19" fillId="0" borderId="56" xfId="0" applyNumberFormat="1" applyFont="1" applyFill="1" applyBorder="1" applyAlignment="1">
      <alignment horizontal="right" vertical="center"/>
    </xf>
    <xf numFmtId="38" fontId="7" fillId="0" borderId="14" xfId="2" applyFont="1" applyFill="1" applyBorder="1" applyAlignment="1">
      <alignment horizontal="center" vertical="center" shrinkToFit="1"/>
    </xf>
    <xf numFmtId="0" fontId="7" fillId="0" borderId="65" xfId="2" applyNumberFormat="1" applyFont="1" applyBorder="1" applyAlignment="1">
      <alignment horizontal="center" vertical="center"/>
    </xf>
    <xf numFmtId="57" fontId="7" fillId="0" borderId="0" xfId="2" applyNumberFormat="1" applyFont="1" applyFill="1" applyProtection="1">
      <alignment vertical="center"/>
      <protection locked="0"/>
    </xf>
    <xf numFmtId="176" fontId="39" fillId="0" borderId="0" xfId="0" applyNumberFormat="1" applyFont="1" applyFill="1" applyAlignment="1">
      <alignment horizontal="right"/>
    </xf>
    <xf numFmtId="177" fontId="40" fillId="0" borderId="0" xfId="0" applyNumberFormat="1" applyFont="1" applyFill="1"/>
    <xf numFmtId="177" fontId="16" fillId="0" borderId="14" xfId="0" applyNumberFormat="1" applyFont="1" applyFill="1" applyBorder="1" applyAlignment="1">
      <alignment vertical="center" shrinkToFit="1"/>
    </xf>
    <xf numFmtId="186" fontId="16" fillId="0" borderId="69" xfId="0" applyNumberFormat="1" applyFont="1" applyFill="1" applyBorder="1" applyAlignment="1">
      <alignment horizontal="right" vertical="center"/>
    </xf>
    <xf numFmtId="186" fontId="16" fillId="0" borderId="70" xfId="0" applyNumberFormat="1" applyFont="1" applyFill="1" applyBorder="1" applyAlignment="1">
      <alignment horizontal="right" vertical="center"/>
    </xf>
    <xf numFmtId="176" fontId="20" fillId="0" borderId="71" xfId="0" applyNumberFormat="1" applyFont="1" applyFill="1" applyBorder="1" applyAlignment="1">
      <alignment horizontal="right" vertical="center"/>
    </xf>
    <xf numFmtId="179" fontId="18" fillId="0" borderId="65" xfId="2" applyNumberFormat="1" applyFont="1" applyBorder="1" applyAlignment="1">
      <alignment horizontal="center" vertical="center" shrinkToFit="1"/>
    </xf>
    <xf numFmtId="179" fontId="35" fillId="0" borderId="43" xfId="2" applyNumberFormat="1" applyFont="1" applyFill="1" applyBorder="1" applyAlignment="1">
      <alignment vertical="center"/>
    </xf>
    <xf numFmtId="179" fontId="18" fillId="9" borderId="32" xfId="2" applyNumberFormat="1" applyFont="1" applyFill="1" applyBorder="1">
      <alignment vertical="center"/>
    </xf>
    <xf numFmtId="179" fontId="35" fillId="0" borderId="37" xfId="2" applyNumberFormat="1" applyFont="1" applyBorder="1" applyAlignment="1">
      <alignment vertical="center"/>
    </xf>
    <xf numFmtId="179" fontId="18" fillId="0" borderId="37" xfId="2" applyNumberFormat="1" applyFont="1" applyFill="1" applyBorder="1" applyAlignment="1">
      <alignment horizontal="right" vertical="center"/>
    </xf>
    <xf numFmtId="179" fontId="35" fillId="0" borderId="37" xfId="2" applyNumberFormat="1" applyFont="1" applyFill="1" applyBorder="1" applyAlignment="1">
      <alignment horizontal="right" vertical="center"/>
    </xf>
    <xf numFmtId="179" fontId="18" fillId="9" borderId="17" xfId="2" applyNumberFormat="1" applyFont="1" applyFill="1" applyBorder="1">
      <alignment vertical="center"/>
    </xf>
    <xf numFmtId="0" fontId="7" fillId="0" borderId="38" xfId="2" quotePrefix="1" applyNumberFormat="1" applyFont="1" applyBorder="1" applyAlignment="1">
      <alignment horizontal="left" vertical="center" shrinkToFit="1"/>
    </xf>
    <xf numFmtId="176" fontId="19" fillId="0" borderId="56" xfId="0" applyNumberFormat="1" applyFont="1" applyFill="1" applyBorder="1" applyAlignment="1">
      <alignment horizontal="right" vertical="center"/>
    </xf>
    <xf numFmtId="176" fontId="19" fillId="0" borderId="57" xfId="0" applyNumberFormat="1" applyFont="1" applyFill="1" applyBorder="1" applyAlignment="1">
      <alignment horizontal="right" vertical="center"/>
    </xf>
    <xf numFmtId="0" fontId="14" fillId="0" borderId="7" xfId="0" applyFont="1" applyFill="1" applyBorder="1" applyAlignment="1">
      <alignment horizontal="center" vertical="center"/>
    </xf>
    <xf numFmtId="0" fontId="16" fillId="0" borderId="8" xfId="0" applyFont="1" applyFill="1" applyBorder="1" applyAlignment="1">
      <alignment vertical="center" wrapText="1" shrinkToFit="1"/>
    </xf>
    <xf numFmtId="176" fontId="19" fillId="0" borderId="56" xfId="0" applyNumberFormat="1" applyFont="1" applyFill="1" applyBorder="1" applyAlignment="1">
      <alignment horizontal="right" vertical="center" shrinkToFit="1"/>
    </xf>
    <xf numFmtId="0" fontId="26" fillId="0" borderId="0" xfId="0" applyFont="1" applyFill="1" applyBorder="1" applyAlignment="1">
      <alignment horizontal="left" vertical="center"/>
    </xf>
    <xf numFmtId="0" fontId="26" fillId="0" borderId="4" xfId="0" applyFont="1" applyFill="1" applyBorder="1" applyAlignment="1">
      <alignment horizontal="left" vertical="center"/>
    </xf>
    <xf numFmtId="0" fontId="15" fillId="0" borderId="5"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6" fillId="0" borderId="8" xfId="0" applyFont="1" applyFill="1" applyBorder="1" applyAlignment="1">
      <alignment horizontal="left" vertical="center" wrapText="1" shrinkToFit="1"/>
    </xf>
    <xf numFmtId="38" fontId="7" fillId="0" borderId="7" xfId="2" applyFont="1" applyFill="1" applyBorder="1" applyAlignment="1">
      <alignment horizontal="center" vertical="center" shrinkToFit="1"/>
    </xf>
    <xf numFmtId="38" fontId="7" fillId="0" borderId="14" xfId="2" applyFont="1" applyFill="1" applyBorder="1" applyAlignment="1">
      <alignment horizontal="center" vertical="center" shrinkToFit="1"/>
    </xf>
    <xf numFmtId="38" fontId="8" fillId="4" borderId="9" xfId="2" applyFont="1" applyFill="1" applyBorder="1" applyAlignment="1">
      <alignment horizontal="center" vertical="center" shrinkToFit="1"/>
    </xf>
    <xf numFmtId="38" fontId="8" fillId="4" borderId="21" xfId="2" applyFont="1" applyFill="1" applyBorder="1" applyAlignment="1">
      <alignment horizontal="center" vertical="center" shrinkToFit="1"/>
    </xf>
    <xf numFmtId="38" fontId="8" fillId="4" borderId="20" xfId="2" applyFont="1" applyFill="1" applyBorder="1" applyAlignment="1">
      <alignment horizontal="center" vertical="center" shrinkToFit="1"/>
    </xf>
    <xf numFmtId="38" fontId="7" fillId="0" borderId="36" xfId="2" applyFont="1" applyBorder="1" applyAlignment="1">
      <alignment horizontal="center" vertical="center"/>
    </xf>
    <xf numFmtId="38" fontId="7" fillId="0" borderId="68" xfId="2" applyFont="1" applyBorder="1" applyAlignment="1">
      <alignment horizontal="center" vertical="center"/>
    </xf>
    <xf numFmtId="38" fontId="8" fillId="0" borderId="15" xfId="2" applyFont="1" applyFill="1" applyBorder="1" applyAlignment="1" applyProtection="1">
      <alignment vertical="center"/>
      <protection locked="0"/>
    </xf>
    <xf numFmtId="0" fontId="33" fillId="0" borderId="15" xfId="0" applyFont="1" applyBorder="1" applyAlignment="1">
      <alignment vertical="center"/>
    </xf>
    <xf numFmtId="38" fontId="8" fillId="0" borderId="0" xfId="2" applyFont="1" applyFill="1" applyBorder="1" applyAlignment="1">
      <alignment vertical="center" wrapText="1"/>
    </xf>
    <xf numFmtId="0" fontId="33" fillId="0" borderId="0" xfId="0" applyFont="1" applyBorder="1" applyAlignment="1">
      <alignment vertical="center" wrapText="1"/>
    </xf>
    <xf numFmtId="0" fontId="33" fillId="0" borderId="0" xfId="0" applyFont="1" applyAlignment="1">
      <alignment vertical="center" wrapText="1"/>
    </xf>
    <xf numFmtId="38" fontId="7" fillId="6" borderId="5" xfId="2" applyFont="1" applyFill="1" applyBorder="1" applyAlignment="1">
      <alignment horizontal="center" vertical="center" shrinkToFit="1"/>
    </xf>
    <xf numFmtId="38" fontId="7" fillId="6" borderId="30" xfId="2" applyFont="1" applyFill="1" applyBorder="1" applyAlignment="1">
      <alignment horizontal="center" vertical="center" shrinkToFit="1"/>
    </xf>
    <xf numFmtId="38" fontId="7" fillId="6" borderId="29" xfId="2" applyFont="1" applyFill="1" applyBorder="1" applyAlignment="1">
      <alignment horizontal="center" vertical="center" shrinkToFit="1"/>
    </xf>
    <xf numFmtId="0" fontId="13" fillId="0" borderId="4" xfId="11" applyFont="1" applyBorder="1" applyAlignment="1">
      <alignment horizontal="left" vertical="center"/>
    </xf>
    <xf numFmtId="0" fontId="7" fillId="0" borderId="4" xfId="4" applyFont="1" applyBorder="1" applyAlignment="1">
      <alignment horizontal="left" vertical="center"/>
    </xf>
    <xf numFmtId="0" fontId="7" fillId="0" borderId="28" xfId="2" applyNumberFormat="1" applyFont="1" applyBorder="1" applyAlignment="1">
      <alignment horizontal="center" vertical="center"/>
    </xf>
    <xf numFmtId="0" fontId="0" fillId="0" borderId="63" xfId="0" applyBorder="1" applyAlignment="1">
      <alignment horizontal="center" vertical="center"/>
    </xf>
    <xf numFmtId="0" fontId="7" fillId="0" borderId="37" xfId="2" applyNumberFormat="1" applyFont="1" applyBorder="1" applyAlignment="1">
      <alignment horizontal="center" vertical="center"/>
    </xf>
    <xf numFmtId="0" fontId="7" fillId="0" borderId="65" xfId="2" applyNumberFormat="1" applyFont="1" applyBorder="1" applyAlignment="1">
      <alignment horizontal="center" vertical="center"/>
    </xf>
    <xf numFmtId="0" fontId="7" fillId="3" borderId="44" xfId="4" applyNumberFormat="1" applyFont="1" applyFill="1" applyBorder="1" applyAlignment="1">
      <alignment horizontal="center" vertical="center"/>
    </xf>
    <xf numFmtId="0" fontId="7" fillId="3" borderId="38" xfId="4" applyNumberFormat="1" applyFont="1" applyFill="1" applyBorder="1" applyAlignment="1">
      <alignment horizontal="center" vertical="center"/>
    </xf>
    <xf numFmtId="179" fontId="7" fillId="0" borderId="37" xfId="2" applyNumberFormat="1" applyFont="1" applyBorder="1" applyAlignment="1">
      <alignment horizontal="center" vertical="center"/>
    </xf>
    <xf numFmtId="179" fontId="7" fillId="0" borderId="65" xfId="2" applyNumberFormat="1" applyFont="1" applyBorder="1" applyAlignment="1">
      <alignment horizontal="center" vertical="center"/>
    </xf>
    <xf numFmtId="179" fontId="7" fillId="0" borderId="44" xfId="2" applyNumberFormat="1" applyFont="1" applyBorder="1" applyAlignment="1">
      <alignment horizontal="center" vertical="center"/>
    </xf>
    <xf numFmtId="0" fontId="23" fillId="0" borderId="26" xfId="2" applyNumberFormat="1" applyFont="1" applyBorder="1" applyAlignment="1">
      <alignment horizontal="center" vertical="center" wrapText="1"/>
    </xf>
    <xf numFmtId="0" fontId="24" fillId="0" borderId="64" xfId="9" applyFont="1" applyBorder="1" applyAlignment="1">
      <alignment horizontal="center" vertical="center" wrapText="1"/>
    </xf>
    <xf numFmtId="0" fontId="7" fillId="0" borderId="44" xfId="2" applyNumberFormat="1" applyFont="1" applyBorder="1" applyAlignment="1">
      <alignment horizontal="center" vertical="center"/>
    </xf>
    <xf numFmtId="0" fontId="7" fillId="0" borderId="39" xfId="2" applyNumberFormat="1" applyFont="1" applyBorder="1" applyAlignment="1">
      <alignment horizontal="right" vertical="center"/>
    </xf>
    <xf numFmtId="0" fontId="7" fillId="0" borderId="44" xfId="2" applyNumberFormat="1" applyFont="1" applyBorder="1" applyAlignment="1">
      <alignment horizontal="right" vertical="center"/>
    </xf>
  </cellXfs>
  <cellStyles count="12">
    <cellStyle name="桁区切り 2" xfId="2"/>
    <cellStyle name="桁区切り 2 17" xfId="7"/>
    <cellStyle name="標準" xfId="0" builtinId="0"/>
    <cellStyle name="標準 2" xfId="1"/>
    <cellStyle name="標準 2 2" xfId="9"/>
    <cellStyle name="標準 2 2 17" xfId="5"/>
    <cellStyle name="標準 3" xfId="4"/>
    <cellStyle name="標準 9 6" xfId="6"/>
    <cellStyle name="標準 9 6 2" xfId="8"/>
    <cellStyle name="標準 9 6 2 2" xfId="10"/>
    <cellStyle name="標準 9 6 2 3" xfId="11"/>
    <cellStyle name="標準_Sheet1" xfId="3"/>
  </cellStyles>
  <dxfs count="63">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color rgb="FF7030A0"/>
      </font>
    </dxf>
    <dxf>
      <font>
        <b val="0"/>
        <i/>
        <color rgb="FF7030A0"/>
      </font>
    </dxf>
    <dxf>
      <font>
        <b val="0"/>
        <i/>
        <color rgb="FF7030A0"/>
      </font>
    </dxf>
    <dxf>
      <font>
        <b val="0"/>
        <i/>
        <color rgb="FF7030A0"/>
      </font>
    </dxf>
    <dxf>
      <font>
        <b val="0"/>
        <i/>
        <color rgb="FF7030A0"/>
      </font>
    </dxf>
    <dxf>
      <font>
        <b val="0"/>
        <i/>
        <color rgb="FF7030A0"/>
      </font>
    </dxf>
    <dxf>
      <font>
        <b val="0"/>
        <i/>
        <color rgb="FF7030A0"/>
      </font>
    </dxf>
    <dxf>
      <font>
        <b val="0"/>
        <i/>
        <color rgb="FF7030A0"/>
      </font>
    </dxf>
    <dxf>
      <font>
        <b val="0"/>
        <i/>
        <color rgb="FF7030A0"/>
      </font>
    </dxf>
    <dxf>
      <font>
        <b val="0"/>
        <i/>
        <color rgb="FF7030A0"/>
      </font>
    </dxf>
    <dxf>
      <font>
        <b val="0"/>
        <i/>
        <color rgb="FF7030A0"/>
      </font>
    </dxf>
    <dxf>
      <font>
        <b val="0"/>
        <i/>
        <color rgb="FF7030A0"/>
      </font>
    </dxf>
    <dxf>
      <font>
        <b val="0"/>
        <i/>
        <color rgb="FF7030A0"/>
      </font>
    </dxf>
    <dxf>
      <font>
        <b val="0"/>
        <i/>
        <color rgb="FF7030A0"/>
      </font>
    </dxf>
    <dxf>
      <font>
        <b val="0"/>
        <i/>
        <color rgb="FF7030A0"/>
      </font>
    </dxf>
    <dxf>
      <font>
        <b val="0"/>
        <i/>
        <color rgb="FF7030A0"/>
      </font>
    </dxf>
    <dxf>
      <font>
        <b val="0"/>
        <i/>
        <color rgb="FF7030A0"/>
      </font>
    </dxf>
    <dxf>
      <font>
        <b val="0"/>
        <i/>
        <color rgb="FF7030A0"/>
      </font>
    </dxf>
    <dxf>
      <font>
        <b val="0"/>
        <i/>
        <color rgb="FF7030A0"/>
      </font>
    </dxf>
    <dxf>
      <font>
        <b val="0"/>
        <i/>
        <color rgb="FF7030A0"/>
      </font>
    </dxf>
    <dxf>
      <font>
        <b val="0"/>
        <i/>
        <color rgb="FF7030A0"/>
      </font>
    </dxf>
    <dxf>
      <font>
        <b val="0"/>
        <i/>
        <color rgb="FF7030A0"/>
      </font>
    </dxf>
    <dxf>
      <font>
        <b val="0"/>
        <i/>
        <color rgb="FF7030A0"/>
      </font>
    </dxf>
    <dxf>
      <font>
        <b val="0"/>
        <i/>
        <color rgb="FF7030A0"/>
      </font>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sv607\&#31070;&#25144;&#25903;&#24215;\Documents%20and%20Settings\Kazumi%20Inoue\&#12487;&#12473;&#12463;&#12488;&#12483;&#12503;\OS(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引先"/>
      <sheetName val="契約"/>
      <sheetName val="臨報"/>
      <sheetName val="マスタ"/>
      <sheetName val="契報"/>
      <sheetName val="契報(空)"/>
      <sheetName val="出来高"/>
      <sheetName val="売上入金"/>
      <sheetName val="外注支払"/>
      <sheetName val="取引先集計"/>
      <sheetName val="長和元帳"/>
      <sheetName val="長和元帳 (2)"/>
      <sheetName val="スサノオ元帳"/>
      <sheetName val="長和優先配当"/>
    </sheetNames>
    <sheetDataSet>
      <sheetData sheetId="0"/>
      <sheetData sheetId="1">
        <row r="1">
          <cell r="B1" t="str">
            <v>契約CD</v>
          </cell>
          <cell r="C1" t="str">
            <v>取引先CD</v>
          </cell>
          <cell r="D1" t="str">
            <v>取引先名</v>
          </cell>
          <cell r="E1" t="str">
            <v>所属CD</v>
          </cell>
          <cell r="F1" t="str">
            <v>請発部門</v>
          </cell>
          <cell r="G1" t="str">
            <v>請内区分</v>
          </cell>
          <cell r="H1" t="str">
            <v>作業</v>
          </cell>
          <cell r="I1" t="str">
            <v>業種</v>
          </cell>
          <cell r="J1" t="str">
            <v>開始</v>
          </cell>
          <cell r="K1" t="str">
            <v>終了</v>
          </cell>
          <cell r="L1" t="str">
            <v>月額</v>
          </cell>
          <cell r="M1" t="str">
            <v>請求単位</v>
          </cell>
          <cell r="N1" t="str">
            <v>請求額</v>
          </cell>
          <cell r="O1" t="str">
            <v>調整額</v>
          </cell>
          <cell r="P1" t="str">
            <v>外注金額</v>
          </cell>
          <cell r="Q1" t="str">
            <v>外注先</v>
          </cell>
          <cell r="R1" t="str">
            <v>契約件名</v>
          </cell>
          <cell r="S1" t="str">
            <v>摘要</v>
          </cell>
          <cell r="T1" t="str">
            <v>備考</v>
          </cell>
          <cell r="U1" t="str">
            <v>カナ名</v>
          </cell>
          <cell r="V1" t="str">
            <v>月数</v>
          </cell>
          <cell r="W1" t="str">
            <v>4月売</v>
          </cell>
          <cell r="X1" t="str">
            <v>5月売</v>
          </cell>
          <cell r="Y1" t="str">
            <v>6月売</v>
          </cell>
          <cell r="Z1" t="str">
            <v>7月売</v>
          </cell>
          <cell r="AA1" t="str">
            <v>8月売</v>
          </cell>
          <cell r="AB1" t="str">
            <v>9月売</v>
          </cell>
          <cell r="AC1" t="str">
            <v>10月売</v>
          </cell>
          <cell r="AD1" t="str">
            <v>11月売</v>
          </cell>
          <cell r="AE1" t="str">
            <v>12月売</v>
          </cell>
          <cell r="AF1" t="str">
            <v>1月売</v>
          </cell>
          <cell r="AG1" t="str">
            <v>2月売</v>
          </cell>
          <cell r="AH1" t="str">
            <v>3月売</v>
          </cell>
          <cell r="AI1" t="str">
            <v>売計</v>
          </cell>
          <cell r="AJ1" t="str">
            <v>4月外</v>
          </cell>
          <cell r="AK1" t="str">
            <v>5月外</v>
          </cell>
          <cell r="AL1" t="str">
            <v>6月外</v>
          </cell>
          <cell r="AM1" t="str">
            <v>7月外</v>
          </cell>
          <cell r="AN1" t="str">
            <v>8月外</v>
          </cell>
          <cell r="AO1" t="str">
            <v>9月外</v>
          </cell>
          <cell r="AP1" t="str">
            <v>10月外</v>
          </cell>
          <cell r="AQ1" t="str">
            <v>11月外</v>
          </cell>
          <cell r="AR1" t="str">
            <v>12月外</v>
          </cell>
          <cell r="AS1" t="str">
            <v>1月外</v>
          </cell>
          <cell r="AT1" t="str">
            <v>2月外</v>
          </cell>
          <cell r="AU1" t="str">
            <v>3月外</v>
          </cell>
          <cell r="AV1" t="str">
            <v>外計</v>
          </cell>
        </row>
        <row r="2">
          <cell r="B2">
            <v>1</v>
          </cell>
          <cell r="C2">
            <v>2</v>
          </cell>
          <cell r="D2">
            <v>3</v>
          </cell>
          <cell r="E2">
            <v>4</v>
          </cell>
          <cell r="F2">
            <v>5</v>
          </cell>
          <cell r="G2">
            <v>6</v>
          </cell>
          <cell r="H2">
            <v>7</v>
          </cell>
          <cell r="I2">
            <v>8</v>
          </cell>
          <cell r="J2">
            <v>9</v>
          </cell>
          <cell r="K2">
            <v>10</v>
          </cell>
          <cell r="L2">
            <v>11</v>
          </cell>
          <cell r="M2">
            <v>12</v>
          </cell>
          <cell r="N2">
            <v>13</v>
          </cell>
          <cell r="O2">
            <v>14</v>
          </cell>
          <cell r="P2">
            <v>15</v>
          </cell>
          <cell r="Q2">
            <v>16</v>
          </cell>
          <cell r="R2">
            <v>17</v>
          </cell>
          <cell r="S2">
            <v>18</v>
          </cell>
          <cell r="T2">
            <v>19</v>
          </cell>
          <cell r="U2">
            <v>20</v>
          </cell>
          <cell r="V2">
            <v>21</v>
          </cell>
          <cell r="W2">
            <v>22</v>
          </cell>
          <cell r="X2">
            <v>23</v>
          </cell>
          <cell r="Y2">
            <v>24</v>
          </cell>
          <cell r="Z2">
            <v>25</v>
          </cell>
          <cell r="AA2">
            <v>26</v>
          </cell>
          <cell r="AB2">
            <v>27</v>
          </cell>
          <cell r="AC2">
            <v>28</v>
          </cell>
          <cell r="AD2">
            <v>29</v>
          </cell>
          <cell r="AE2">
            <v>30</v>
          </cell>
          <cell r="AF2">
            <v>31</v>
          </cell>
          <cell r="AG2">
            <v>32</v>
          </cell>
          <cell r="AH2">
            <v>33</v>
          </cell>
          <cell r="AI2">
            <v>34</v>
          </cell>
          <cell r="AJ2">
            <v>35</v>
          </cell>
          <cell r="AK2">
            <v>36</v>
          </cell>
          <cell r="AL2">
            <v>37</v>
          </cell>
          <cell r="AM2">
            <v>38</v>
          </cell>
          <cell r="AN2">
            <v>39</v>
          </cell>
          <cell r="AO2">
            <v>40</v>
          </cell>
          <cell r="AP2">
            <v>41</v>
          </cell>
          <cell r="AQ2">
            <v>42</v>
          </cell>
          <cell r="AR2">
            <v>43</v>
          </cell>
          <cell r="AS2">
            <v>44</v>
          </cell>
          <cell r="AT2">
            <v>45</v>
          </cell>
          <cell r="AU2">
            <v>46</v>
          </cell>
          <cell r="AV2">
            <v>47</v>
          </cell>
        </row>
        <row r="3">
          <cell r="B3">
            <v>2000101</v>
          </cell>
          <cell r="C3">
            <v>2002</v>
          </cell>
          <cell r="D3" t="str">
            <v>ジェイエヌインベストメント</v>
          </cell>
          <cell r="E3">
            <v>323120</v>
          </cell>
          <cell r="F3">
            <v>1022</v>
          </cell>
          <cell r="G3">
            <v>1</v>
          </cell>
          <cell r="H3">
            <v>80000</v>
          </cell>
          <cell r="I3">
            <v>0</v>
          </cell>
          <cell r="J3">
            <v>37712</v>
          </cell>
          <cell r="K3">
            <v>38077</v>
          </cell>
          <cell r="L3">
            <v>8045000</v>
          </cell>
          <cell r="N3">
            <v>0</v>
          </cell>
          <cell r="P3">
            <v>0</v>
          </cell>
          <cell r="R3" t="str">
            <v>その他管理業務</v>
          </cell>
          <cell r="U3" t="str">
            <v>ｼﾞｪｲｴﾇｲﾝﾍﾞｽﾄﾒﾝﾄ</v>
          </cell>
          <cell r="V3">
            <v>12</v>
          </cell>
          <cell r="W3">
            <v>8045000</v>
          </cell>
          <cell r="X3">
            <v>8045000</v>
          </cell>
          <cell r="Y3">
            <v>8045000</v>
          </cell>
          <cell r="Z3">
            <v>8045000</v>
          </cell>
          <cell r="AA3">
            <v>8045000</v>
          </cell>
          <cell r="AB3">
            <v>8045000</v>
          </cell>
          <cell r="AC3">
            <v>8045000</v>
          </cell>
          <cell r="AD3">
            <v>8045000</v>
          </cell>
          <cell r="AE3">
            <v>8045000</v>
          </cell>
          <cell r="AF3">
            <v>8045000</v>
          </cell>
          <cell r="AG3">
            <v>8045000</v>
          </cell>
          <cell r="AH3">
            <v>8045000</v>
          </cell>
          <cell r="AI3">
            <v>96540000</v>
          </cell>
          <cell r="AJ3">
            <v>0</v>
          </cell>
          <cell r="AK3">
            <v>0</v>
          </cell>
          <cell r="AL3">
            <v>0</v>
          </cell>
          <cell r="AM3">
            <v>0</v>
          </cell>
          <cell r="AN3">
            <v>0</v>
          </cell>
          <cell r="AO3">
            <v>0</v>
          </cell>
          <cell r="AP3">
            <v>0</v>
          </cell>
          <cell r="AQ3">
            <v>0</v>
          </cell>
          <cell r="AR3">
            <v>0</v>
          </cell>
          <cell r="AS3">
            <v>0</v>
          </cell>
          <cell r="AT3">
            <v>0</v>
          </cell>
          <cell r="AU3">
            <v>0</v>
          </cell>
          <cell r="AV3">
            <v>0</v>
          </cell>
        </row>
        <row r="4">
          <cell r="B4">
            <v>2000102</v>
          </cell>
          <cell r="C4">
            <v>2002</v>
          </cell>
          <cell r="D4" t="str">
            <v>ジェイエヌインベストメント</v>
          </cell>
          <cell r="E4">
            <v>323120</v>
          </cell>
          <cell r="F4">
            <v>1022</v>
          </cell>
          <cell r="G4">
            <v>1</v>
          </cell>
          <cell r="H4">
            <v>99001</v>
          </cell>
          <cell r="I4">
            <v>0</v>
          </cell>
          <cell r="J4">
            <v>37712</v>
          </cell>
          <cell r="K4">
            <v>38077</v>
          </cell>
          <cell r="L4">
            <v>11110000</v>
          </cell>
          <cell r="N4">
            <v>0</v>
          </cell>
          <cell r="P4">
            <v>0</v>
          </cell>
          <cell r="U4" t="str">
            <v>ｼﾞｪｲｴﾇｲﾝﾍﾞｽﾄﾒﾝﾄ</v>
          </cell>
          <cell r="V4">
            <v>12</v>
          </cell>
          <cell r="W4">
            <v>11110000</v>
          </cell>
          <cell r="X4">
            <v>11110000</v>
          </cell>
          <cell r="Y4">
            <v>11110000</v>
          </cell>
          <cell r="Z4">
            <v>11110000</v>
          </cell>
          <cell r="AA4">
            <v>11110000</v>
          </cell>
          <cell r="AB4">
            <v>45451732</v>
          </cell>
          <cell r="AC4">
            <v>11110000</v>
          </cell>
          <cell r="AD4">
            <v>45153387</v>
          </cell>
          <cell r="AE4">
            <v>11110000</v>
          </cell>
          <cell r="AF4">
            <v>11110000</v>
          </cell>
          <cell r="AG4">
            <v>11110000</v>
          </cell>
          <cell r="AH4">
            <v>54436751</v>
          </cell>
          <cell r="AI4">
            <v>245031870</v>
          </cell>
          <cell r="AJ4">
            <v>0</v>
          </cell>
          <cell r="AK4">
            <v>0</v>
          </cell>
          <cell r="AL4">
            <v>0</v>
          </cell>
          <cell r="AM4">
            <v>0</v>
          </cell>
          <cell r="AN4">
            <v>0</v>
          </cell>
          <cell r="AO4">
            <v>0</v>
          </cell>
          <cell r="AP4">
            <v>0</v>
          </cell>
          <cell r="AQ4">
            <v>0</v>
          </cell>
          <cell r="AR4">
            <v>0</v>
          </cell>
          <cell r="AS4">
            <v>0</v>
          </cell>
          <cell r="AT4">
            <v>0</v>
          </cell>
          <cell r="AU4">
            <v>0</v>
          </cell>
          <cell r="AV4">
            <v>0</v>
          </cell>
        </row>
        <row r="5">
          <cell r="B5">
            <v>2000201</v>
          </cell>
          <cell r="C5">
            <v>2003</v>
          </cell>
          <cell r="D5" t="str">
            <v>スサノオ</v>
          </cell>
          <cell r="E5">
            <v>323120</v>
          </cell>
          <cell r="F5">
            <v>1022</v>
          </cell>
          <cell r="G5">
            <v>3</v>
          </cell>
          <cell r="H5">
            <v>99001</v>
          </cell>
          <cell r="J5">
            <v>37712</v>
          </cell>
          <cell r="K5">
            <v>38077</v>
          </cell>
          <cell r="N5">
            <v>0</v>
          </cell>
          <cell r="P5">
            <v>0</v>
          </cell>
          <cell r="R5" t="str">
            <v>優先配当金</v>
          </cell>
          <cell r="U5" t="str">
            <v>ｽｻﾉｵ</v>
          </cell>
          <cell r="V5">
            <v>12</v>
          </cell>
          <cell r="W5">
            <v>0</v>
          </cell>
          <cell r="X5">
            <v>0</v>
          </cell>
          <cell r="Y5">
            <v>0</v>
          </cell>
          <cell r="Z5">
            <v>0</v>
          </cell>
          <cell r="AA5">
            <v>0</v>
          </cell>
          <cell r="AB5">
            <v>8562944</v>
          </cell>
          <cell r="AC5">
            <v>0</v>
          </cell>
          <cell r="AD5">
            <v>0</v>
          </cell>
          <cell r="AE5">
            <v>22316266</v>
          </cell>
          <cell r="AF5">
            <v>0</v>
          </cell>
          <cell r="AG5">
            <v>0</v>
          </cell>
          <cell r="AH5">
            <v>9545706</v>
          </cell>
          <cell r="AI5">
            <v>40424916</v>
          </cell>
          <cell r="AJ5">
            <v>0</v>
          </cell>
          <cell r="AK5">
            <v>0</v>
          </cell>
          <cell r="AL5">
            <v>0</v>
          </cell>
          <cell r="AM5">
            <v>0</v>
          </cell>
          <cell r="AN5">
            <v>0</v>
          </cell>
          <cell r="AO5">
            <v>0</v>
          </cell>
          <cell r="AP5">
            <v>0</v>
          </cell>
          <cell r="AQ5">
            <v>0</v>
          </cell>
          <cell r="AR5">
            <v>0</v>
          </cell>
          <cell r="AS5">
            <v>0</v>
          </cell>
          <cell r="AT5">
            <v>0</v>
          </cell>
          <cell r="AU5">
            <v>0</v>
          </cell>
          <cell r="AV5">
            <v>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view="pageBreakPreview" zoomScaleNormal="100" zoomScaleSheetLayoutView="100" workbookViewId="0">
      <selection activeCell="G17" sqref="G17"/>
    </sheetView>
  </sheetViews>
  <sheetFormatPr defaultColWidth="2.5" defaultRowHeight="13.5"/>
  <cols>
    <col min="1" max="1" width="2.625" style="128" customWidth="1"/>
    <col min="2" max="2" width="24.625" style="129" customWidth="1"/>
    <col min="3" max="3" width="24.625" style="130" customWidth="1"/>
    <col min="4" max="4" width="8.625" style="131" customWidth="1"/>
    <col min="5" max="6" width="8.625" style="128" customWidth="1"/>
    <col min="7" max="7" width="11.25" style="132" bestFit="1" customWidth="1"/>
    <col min="8" max="8" width="14.25" style="133" bestFit="1" customWidth="1"/>
    <col min="9" max="9" width="7.375" style="130" bestFit="1" customWidth="1"/>
    <col min="10" max="16384" width="2.5" style="130"/>
  </cols>
  <sheetData>
    <row r="1" spans="1:9" s="103" customFormat="1" ht="39" customHeight="1" thickBot="1">
      <c r="A1" s="113"/>
      <c r="B1" s="282" t="s">
        <v>299</v>
      </c>
      <c r="C1" s="283"/>
      <c r="D1" s="283"/>
      <c r="E1" s="283"/>
      <c r="F1" s="283"/>
      <c r="G1" s="283"/>
      <c r="H1" s="283"/>
      <c r="I1" s="262"/>
    </row>
    <row r="2" spans="1:9" s="103" customFormat="1" ht="39" customHeight="1">
      <c r="A2" s="284" t="s">
        <v>14</v>
      </c>
      <c r="B2" s="285"/>
      <c r="C2" s="117" t="s">
        <v>9</v>
      </c>
      <c r="D2" s="118" t="s">
        <v>0</v>
      </c>
      <c r="E2" s="119" t="s">
        <v>7</v>
      </c>
      <c r="F2" s="211" t="s">
        <v>6</v>
      </c>
      <c r="G2" s="216" t="s">
        <v>19</v>
      </c>
      <c r="H2" s="215" t="s">
        <v>315</v>
      </c>
    </row>
    <row r="3" spans="1:9" s="103" customFormat="1" ht="30" customHeight="1">
      <c r="A3" s="279">
        <v>1</v>
      </c>
      <c r="B3" s="286" t="s">
        <v>20</v>
      </c>
      <c r="C3" s="120" t="s">
        <v>256</v>
      </c>
      <c r="D3" s="121"/>
      <c r="E3" s="150">
        <v>5.5</v>
      </c>
      <c r="F3" s="212">
        <v>1</v>
      </c>
      <c r="G3" s="217">
        <f>D3*E3*F3</f>
        <v>0</v>
      </c>
      <c r="H3" s="281">
        <f>SUM(G3:G5)</f>
        <v>0</v>
      </c>
    </row>
    <row r="4" spans="1:9" s="103" customFormat="1" ht="30" customHeight="1">
      <c r="A4" s="279"/>
      <c r="B4" s="286"/>
      <c r="C4" s="120" t="s">
        <v>10</v>
      </c>
      <c r="D4" s="121"/>
      <c r="E4" s="150">
        <v>4</v>
      </c>
      <c r="F4" s="212">
        <v>1</v>
      </c>
      <c r="G4" s="217">
        <f t="shared" ref="G4:G16" si="0">D4*E4*F4</f>
        <v>0</v>
      </c>
      <c r="H4" s="281"/>
    </row>
    <row r="5" spans="1:9" s="103" customFormat="1" ht="30" customHeight="1">
      <c r="A5" s="279"/>
      <c r="B5" s="286"/>
      <c r="C5" s="120" t="s">
        <v>15</v>
      </c>
      <c r="D5" s="121"/>
      <c r="E5" s="152">
        <v>18</v>
      </c>
      <c r="F5" s="212">
        <v>1</v>
      </c>
      <c r="G5" s="217">
        <f t="shared" si="0"/>
        <v>0</v>
      </c>
      <c r="H5" s="281"/>
    </row>
    <row r="6" spans="1:9" s="103" customFormat="1" ht="30" customHeight="1">
      <c r="A6" s="256">
        <v>2</v>
      </c>
      <c r="B6" s="257" t="s">
        <v>21</v>
      </c>
      <c r="C6" s="120" t="s">
        <v>8</v>
      </c>
      <c r="D6" s="121"/>
      <c r="E6" s="210">
        <v>223</v>
      </c>
      <c r="F6" s="212">
        <v>1</v>
      </c>
      <c r="G6" s="217">
        <f t="shared" si="0"/>
        <v>0</v>
      </c>
      <c r="H6" s="258">
        <f>G6</f>
        <v>0</v>
      </c>
    </row>
    <row r="7" spans="1:9" s="103" customFormat="1" ht="30" customHeight="1">
      <c r="A7" s="279">
        <v>3</v>
      </c>
      <c r="B7" s="280" t="s">
        <v>22</v>
      </c>
      <c r="C7" s="120" t="s">
        <v>11</v>
      </c>
      <c r="D7" s="121"/>
      <c r="E7" s="151">
        <v>1</v>
      </c>
      <c r="F7" s="212">
        <v>1</v>
      </c>
      <c r="G7" s="217">
        <f t="shared" si="0"/>
        <v>0</v>
      </c>
      <c r="H7" s="281">
        <f>SUM(G7:G8)</f>
        <v>0</v>
      </c>
    </row>
    <row r="8" spans="1:9" s="103" customFormat="1" ht="30" customHeight="1">
      <c r="A8" s="279"/>
      <c r="B8" s="280"/>
      <c r="C8" s="120" t="s">
        <v>12</v>
      </c>
      <c r="D8" s="121"/>
      <c r="E8" s="151">
        <v>1</v>
      </c>
      <c r="F8" s="212">
        <v>1</v>
      </c>
      <c r="G8" s="217">
        <f t="shared" si="0"/>
        <v>0</v>
      </c>
      <c r="H8" s="281"/>
    </row>
    <row r="9" spans="1:9" s="103" customFormat="1" ht="30" customHeight="1">
      <c r="A9" s="279">
        <v>4</v>
      </c>
      <c r="B9" s="280" t="s">
        <v>23</v>
      </c>
      <c r="C9" s="120" t="s">
        <v>17</v>
      </c>
      <c r="D9" s="121"/>
      <c r="E9" s="153">
        <v>1</v>
      </c>
      <c r="F9" s="213">
        <v>5</v>
      </c>
      <c r="G9" s="217">
        <f t="shared" si="0"/>
        <v>0</v>
      </c>
      <c r="H9" s="277">
        <f>SUM(G9:G13)</f>
        <v>0</v>
      </c>
    </row>
    <row r="10" spans="1:9" s="103" customFormat="1" ht="30" customHeight="1">
      <c r="A10" s="279"/>
      <c r="B10" s="280"/>
      <c r="C10" s="120" t="s">
        <v>1</v>
      </c>
      <c r="D10" s="121"/>
      <c r="E10" s="153">
        <v>5</v>
      </c>
      <c r="F10" s="213">
        <v>1</v>
      </c>
      <c r="G10" s="217">
        <f t="shared" si="0"/>
        <v>0</v>
      </c>
      <c r="H10" s="277"/>
    </row>
    <row r="11" spans="1:9" s="103" customFormat="1" ht="30" customHeight="1">
      <c r="A11" s="279"/>
      <c r="B11" s="280"/>
      <c r="C11" s="120" t="s">
        <v>2</v>
      </c>
      <c r="D11" s="121"/>
      <c r="E11" s="153">
        <v>3</v>
      </c>
      <c r="F11" s="212">
        <v>1</v>
      </c>
      <c r="G11" s="217">
        <f t="shared" si="0"/>
        <v>0</v>
      </c>
      <c r="H11" s="277"/>
    </row>
    <row r="12" spans="1:9" s="103" customFormat="1" ht="30" customHeight="1">
      <c r="A12" s="279"/>
      <c r="B12" s="280"/>
      <c r="C12" s="120" t="s">
        <v>3</v>
      </c>
      <c r="D12" s="121"/>
      <c r="E12" s="153">
        <v>9</v>
      </c>
      <c r="F12" s="212">
        <v>1</v>
      </c>
      <c r="G12" s="217">
        <f t="shared" si="0"/>
        <v>0</v>
      </c>
      <c r="H12" s="277"/>
    </row>
    <row r="13" spans="1:9" s="103" customFormat="1" ht="30" customHeight="1">
      <c r="A13" s="279"/>
      <c r="B13" s="280"/>
      <c r="C13" s="120" t="s">
        <v>4</v>
      </c>
      <c r="D13" s="121"/>
      <c r="E13" s="153">
        <v>6</v>
      </c>
      <c r="F13" s="212">
        <v>1</v>
      </c>
      <c r="G13" s="217">
        <f t="shared" si="0"/>
        <v>0</v>
      </c>
      <c r="H13" s="277"/>
    </row>
    <row r="14" spans="1:9" s="103" customFormat="1" ht="30" customHeight="1">
      <c r="A14" s="279">
        <v>5</v>
      </c>
      <c r="B14" s="280" t="s">
        <v>255</v>
      </c>
      <c r="C14" s="120" t="s">
        <v>5</v>
      </c>
      <c r="D14" s="121"/>
      <c r="E14" s="151">
        <v>1</v>
      </c>
      <c r="F14" s="212">
        <v>1</v>
      </c>
      <c r="G14" s="217">
        <f t="shared" si="0"/>
        <v>0</v>
      </c>
      <c r="H14" s="281">
        <f>SUM(G14:G16)</f>
        <v>0</v>
      </c>
    </row>
    <row r="15" spans="1:9" s="103" customFormat="1" ht="30" customHeight="1">
      <c r="A15" s="279"/>
      <c r="B15" s="280"/>
      <c r="C15" s="120" t="s">
        <v>312</v>
      </c>
      <c r="D15" s="121"/>
      <c r="E15" s="151">
        <v>1</v>
      </c>
      <c r="F15" s="151">
        <v>1</v>
      </c>
      <c r="G15" s="217">
        <f t="shared" si="0"/>
        <v>0</v>
      </c>
      <c r="H15" s="281"/>
    </row>
    <row r="16" spans="1:9" s="103" customFormat="1" ht="45" customHeight="1">
      <c r="A16" s="279"/>
      <c r="B16" s="280"/>
      <c r="C16" s="120" t="s">
        <v>26</v>
      </c>
      <c r="D16" s="121"/>
      <c r="E16" s="151">
        <v>1</v>
      </c>
      <c r="F16" s="212">
        <v>1</v>
      </c>
      <c r="G16" s="217">
        <f t="shared" si="0"/>
        <v>0</v>
      </c>
      <c r="H16" s="281"/>
    </row>
    <row r="17" spans="1:8" s="103" customFormat="1" ht="45" customHeight="1">
      <c r="A17" s="256">
        <v>6</v>
      </c>
      <c r="B17" s="257" t="s">
        <v>298</v>
      </c>
      <c r="C17" s="120" t="s">
        <v>18</v>
      </c>
      <c r="D17" s="122"/>
      <c r="E17" s="123"/>
      <c r="F17" s="214"/>
      <c r="G17" s="217">
        <f>警備人件費!S290</f>
        <v>0</v>
      </c>
      <c r="H17" s="259">
        <f>G17</f>
        <v>0</v>
      </c>
    </row>
    <row r="18" spans="1:8" s="103" customFormat="1" ht="30" customHeight="1">
      <c r="A18" s="256">
        <v>7</v>
      </c>
      <c r="B18" s="257" t="s">
        <v>25</v>
      </c>
      <c r="C18" s="120" t="s">
        <v>16</v>
      </c>
      <c r="D18" s="265"/>
      <c r="E18" s="151">
        <v>1</v>
      </c>
      <c r="F18" s="212">
        <v>1</v>
      </c>
      <c r="G18" s="217">
        <f>D18*E18*F18</f>
        <v>0</v>
      </c>
      <c r="H18" s="277">
        <f>SUM(G18:G19)</f>
        <v>0</v>
      </c>
    </row>
    <row r="19" spans="1:8" s="103" customFormat="1" ht="30" customHeight="1" thickBot="1">
      <c r="A19" s="124">
        <v>8</v>
      </c>
      <c r="B19" s="125" t="s">
        <v>24</v>
      </c>
      <c r="C19" s="126" t="s">
        <v>13</v>
      </c>
      <c r="D19" s="127"/>
      <c r="E19" s="266">
        <v>1</v>
      </c>
      <c r="F19" s="267">
        <v>1</v>
      </c>
      <c r="G19" s="268">
        <f>D19*E19*F19</f>
        <v>0</v>
      </c>
      <c r="H19" s="278"/>
    </row>
    <row r="20" spans="1:8" s="145" customFormat="1">
      <c r="A20" s="147"/>
      <c r="B20" s="149"/>
      <c r="D20" s="148"/>
      <c r="E20" s="147"/>
      <c r="F20" s="147"/>
      <c r="G20" s="146" t="s">
        <v>269</v>
      </c>
      <c r="H20" s="227">
        <f>SUM(H3:H19)</f>
        <v>0</v>
      </c>
    </row>
    <row r="21" spans="1:8" s="145" customFormat="1">
      <c r="A21" s="147"/>
      <c r="B21" s="149"/>
      <c r="D21" s="148"/>
      <c r="E21" s="147"/>
      <c r="F21" s="147"/>
      <c r="G21" s="146" t="s">
        <v>317</v>
      </c>
      <c r="H21" s="227"/>
    </row>
    <row r="22" spans="1:8" s="102" customFormat="1">
      <c r="A22" s="113"/>
      <c r="B22" s="114"/>
      <c r="C22" s="115"/>
      <c r="D22" s="116"/>
      <c r="E22" s="113"/>
      <c r="F22" s="113"/>
      <c r="G22" s="263" t="s">
        <v>293</v>
      </c>
      <c r="H22" s="264">
        <f>H20+H21</f>
        <v>0</v>
      </c>
    </row>
  </sheetData>
  <mergeCells count="15">
    <mergeCell ref="A7:A8"/>
    <mergeCell ref="B7:B8"/>
    <mergeCell ref="H7:H8"/>
    <mergeCell ref="B1:H1"/>
    <mergeCell ref="A2:B2"/>
    <mergeCell ref="A3:A5"/>
    <mergeCell ref="B3:B5"/>
    <mergeCell ref="H3:H5"/>
    <mergeCell ref="H18:H19"/>
    <mergeCell ref="A9:A13"/>
    <mergeCell ref="B9:B13"/>
    <mergeCell ref="H9:H13"/>
    <mergeCell ref="A14:A16"/>
    <mergeCell ref="B14:B16"/>
    <mergeCell ref="H14:H16"/>
  </mergeCells>
  <phoneticPr fontId="6"/>
  <pageMargins left="0.62992125984251968" right="0.43307086614173229" top="0.78740157480314965" bottom="0.78740157480314965" header="0.39370078740157483" footer="0.39370078740157483"/>
  <pageSetup paperSize="9" scale="90" orientation="portrait" r:id="rId1"/>
  <headerFooter>
    <oddHeader xml:space="preserve">&amp;C
</oddHeader>
  </headerFooter>
  <ignoredErrors>
    <ignoredError sqref="G17" formula="1"/>
    <ignoredError sqref="H20"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T294"/>
  <sheetViews>
    <sheetView tabSelected="1" zoomScale="90" zoomScaleNormal="90" workbookViewId="0">
      <pane xSplit="3" ySplit="4" topLeftCell="D278" activePane="bottomRight" state="frozen"/>
      <selection pane="topRight" activeCell="D1" sqref="D1"/>
      <selection pane="bottomLeft" activeCell="A5" sqref="A5"/>
      <selection pane="bottomRight" activeCell="I288" sqref="I288"/>
    </sheetView>
  </sheetViews>
  <sheetFormatPr defaultColWidth="9" defaultRowHeight="15" customHeight="1"/>
  <cols>
    <col min="1" max="1" width="4.125" style="134" customWidth="1"/>
    <col min="2" max="2" width="26.625" style="134" customWidth="1"/>
    <col min="3" max="3" width="10.375" style="134" customWidth="1"/>
    <col min="4" max="6" width="6.375" style="136" customWidth="1"/>
    <col min="7" max="7" width="6.25" style="135" customWidth="1"/>
    <col min="8" max="8" width="6.125" style="135" customWidth="1"/>
    <col min="9" max="9" width="6.125" style="226" customWidth="1"/>
    <col min="10" max="10" width="7.5" style="137" bestFit="1" customWidth="1"/>
    <col min="11" max="12" width="7.5" style="137" customWidth="1"/>
    <col min="13" max="13" width="7.625" style="138" customWidth="1"/>
    <col min="14" max="14" width="7.5" style="137" bestFit="1" customWidth="1"/>
    <col min="15" max="15" width="7.5" style="137" customWidth="1"/>
    <col min="16" max="17" width="7.5" style="139" customWidth="1"/>
    <col min="18" max="18" width="10.375" style="139" customWidth="1"/>
    <col min="19" max="19" width="14.125" style="134" bestFit="1" customWidth="1"/>
    <col min="20" max="16384" width="9" style="134"/>
  </cols>
  <sheetData>
    <row r="1" spans="1:20" s="140" customFormat="1" ht="21" customHeight="1" thickBot="1">
      <c r="A1" s="302" t="s">
        <v>297</v>
      </c>
      <c r="B1" s="303"/>
      <c r="C1" s="303"/>
      <c r="D1" s="303"/>
      <c r="E1" s="303"/>
      <c r="F1" s="303"/>
      <c r="G1" s="303"/>
      <c r="H1" s="303"/>
      <c r="I1" s="303"/>
      <c r="J1" s="303"/>
      <c r="K1" s="303"/>
      <c r="L1" s="303"/>
      <c r="M1" s="303"/>
      <c r="N1" s="303"/>
      <c r="O1" s="303"/>
      <c r="P1" s="303"/>
      <c r="Q1" s="303"/>
      <c r="R1" s="303"/>
      <c r="S1" s="303"/>
      <c r="T1" s="262"/>
    </row>
    <row r="2" spans="1:20" s="140" customFormat="1" ht="15" customHeight="1">
      <c r="A2" s="218"/>
      <c r="B2" s="304" t="s">
        <v>9</v>
      </c>
      <c r="C2" s="306" t="s">
        <v>252</v>
      </c>
      <c r="D2" s="308" t="s">
        <v>251</v>
      </c>
      <c r="E2" s="309"/>
      <c r="F2" s="106" t="s">
        <v>268</v>
      </c>
      <c r="G2" s="310" t="s">
        <v>250</v>
      </c>
      <c r="H2" s="312" t="s">
        <v>296</v>
      </c>
      <c r="I2" s="219"/>
      <c r="J2" s="306" t="s">
        <v>249</v>
      </c>
      <c r="K2" s="306"/>
      <c r="L2" s="306"/>
      <c r="M2" s="313" t="s">
        <v>253</v>
      </c>
      <c r="N2" s="306" t="s">
        <v>248</v>
      </c>
      <c r="O2" s="315"/>
      <c r="P2" s="316" t="s">
        <v>320</v>
      </c>
      <c r="Q2" s="317"/>
      <c r="R2" s="276" t="s">
        <v>321</v>
      </c>
      <c r="S2" s="292" t="s">
        <v>247</v>
      </c>
    </row>
    <row r="3" spans="1:20" s="140" customFormat="1" ht="15" customHeight="1">
      <c r="A3" s="229"/>
      <c r="B3" s="305"/>
      <c r="C3" s="307"/>
      <c r="D3" s="250" t="s">
        <v>246</v>
      </c>
      <c r="E3" s="250" t="s">
        <v>245</v>
      </c>
      <c r="F3" s="230" t="s">
        <v>244</v>
      </c>
      <c r="G3" s="311"/>
      <c r="H3" s="311"/>
      <c r="I3" s="269" t="s">
        <v>291</v>
      </c>
      <c r="J3" s="261" t="s">
        <v>243</v>
      </c>
      <c r="K3" s="261" t="s">
        <v>242</v>
      </c>
      <c r="L3" s="261" t="s">
        <v>241</v>
      </c>
      <c r="M3" s="314"/>
      <c r="N3" s="251" t="s">
        <v>242</v>
      </c>
      <c r="O3" s="252" t="s">
        <v>241</v>
      </c>
      <c r="P3" s="253" t="s">
        <v>294</v>
      </c>
      <c r="Q3" s="261" t="s">
        <v>241</v>
      </c>
      <c r="R3" s="254" t="s">
        <v>319</v>
      </c>
      <c r="S3" s="293"/>
    </row>
    <row r="4" spans="1:20" s="237" customFormat="1" ht="9.75" thickBot="1">
      <c r="A4" s="238"/>
      <c r="B4" s="239"/>
      <c r="C4" s="240"/>
      <c r="D4" s="241"/>
      <c r="E4" s="241"/>
      <c r="F4" s="242"/>
      <c r="G4" s="243"/>
      <c r="H4" s="243"/>
      <c r="I4" s="244"/>
      <c r="J4" s="240"/>
      <c r="K4" s="240"/>
      <c r="L4" s="240"/>
      <c r="M4" s="245"/>
      <c r="N4" s="246"/>
      <c r="O4" s="247"/>
      <c r="P4" s="248"/>
      <c r="Q4" s="240"/>
      <c r="R4" s="247"/>
      <c r="S4" s="249"/>
    </row>
    <row r="5" spans="1:20" s="141" customFormat="1" ht="15" customHeight="1">
      <c r="A5" s="158" t="s">
        <v>240</v>
      </c>
      <c r="B5" s="231"/>
      <c r="C5" s="74"/>
      <c r="D5" s="232"/>
      <c r="E5" s="232"/>
      <c r="F5" s="233"/>
      <c r="G5" s="234"/>
      <c r="H5" s="235"/>
      <c r="I5" s="270"/>
      <c r="J5" s="74"/>
      <c r="K5" s="74"/>
      <c r="L5" s="74"/>
      <c r="M5" s="74"/>
      <c r="N5" s="236"/>
      <c r="O5" s="193"/>
      <c r="P5" s="158"/>
      <c r="Q5" s="74"/>
      <c r="R5" s="193"/>
      <c r="S5" s="73"/>
    </row>
    <row r="6" spans="1:20" s="141" customFormat="1" ht="15" customHeight="1">
      <c r="A6" s="45">
        <v>1</v>
      </c>
      <c r="B6" s="56" t="s">
        <v>240</v>
      </c>
      <c r="C6" s="44" t="str">
        <f>A67</f>
        <v>11/9（日）</v>
      </c>
      <c r="D6" s="80">
        <v>0.20833333333333334</v>
      </c>
      <c r="E6" s="80">
        <v>0.83333333333333337</v>
      </c>
      <c r="F6" s="108">
        <f t="shared" ref="F6:F13" si="0">E6-D6</f>
        <v>0.625</v>
      </c>
      <c r="G6" s="84">
        <v>6</v>
      </c>
      <c r="H6" s="41">
        <v>6</v>
      </c>
      <c r="I6" s="255"/>
      <c r="J6" s="39">
        <f t="shared" ref="J6:J13" si="1">SUM($K6:$L6)</f>
        <v>15</v>
      </c>
      <c r="K6" s="54">
        <f t="shared" ref="K6:K13" si="2">TEXT(MAX(0,MIN($E6,"22:00")-MAX($D6,"5:00")),"h:mm")*24+TEXT(MAX(0,MIN($E6,"46:00")-MAX($D6,"29:00")),"h:mm")*24</f>
        <v>15</v>
      </c>
      <c r="L6" s="54">
        <f t="shared" ref="L6:L13" si="3">TEXT(MAX(0,MIN($E6,"5:00")-MAX($D6,"00:00")),"h:mm")*24+TEXT(MAX(0,MIN($E6,"29:00")-MAX($D6,"22:00")),"h:mm")*24</f>
        <v>0</v>
      </c>
      <c r="M6" s="39">
        <f t="shared" ref="M6:M13" si="4">IF((K6+L6-TEXT((F6),"h:mm")*24)&lt;0,0,(K6+L6-TEXT((F6),"h:mm")*24))</f>
        <v>0</v>
      </c>
      <c r="N6" s="53">
        <f t="shared" ref="N6:N13" si="5">K6*H6</f>
        <v>90</v>
      </c>
      <c r="O6" s="155">
        <f t="shared" ref="O6:O13" si="6">L6*H6</f>
        <v>0</v>
      </c>
      <c r="P6" s="159"/>
      <c r="Q6" s="88"/>
      <c r="R6" s="194"/>
      <c r="S6" s="63">
        <f t="shared" ref="S6:S13" si="7">ROUNDDOWN(P6*N6+Q6*O6,0)+ROUNDDOWN(P6*0.13*I6*K6,0)</f>
        <v>0</v>
      </c>
    </row>
    <row r="7" spans="1:20" s="141" customFormat="1" ht="15" customHeight="1">
      <c r="A7" s="45">
        <v>2</v>
      </c>
      <c r="B7" s="56" t="s">
        <v>229</v>
      </c>
      <c r="C7" s="44" t="str">
        <f>A67</f>
        <v>11/9（日）</v>
      </c>
      <c r="D7" s="80">
        <v>0.20833333333333334</v>
      </c>
      <c r="E7" s="80">
        <v>0.91666666666666663</v>
      </c>
      <c r="F7" s="108">
        <f t="shared" si="0"/>
        <v>0.70833333333333326</v>
      </c>
      <c r="G7" s="84">
        <v>3</v>
      </c>
      <c r="H7" s="41">
        <v>3</v>
      </c>
      <c r="I7" s="255"/>
      <c r="J7" s="39">
        <f t="shared" si="1"/>
        <v>17</v>
      </c>
      <c r="K7" s="54">
        <f t="shared" si="2"/>
        <v>17</v>
      </c>
      <c r="L7" s="54">
        <f t="shared" si="3"/>
        <v>0</v>
      </c>
      <c r="M7" s="39">
        <f t="shared" si="4"/>
        <v>0</v>
      </c>
      <c r="N7" s="53">
        <f t="shared" si="5"/>
        <v>51</v>
      </c>
      <c r="O7" s="155">
        <f t="shared" si="6"/>
        <v>0</v>
      </c>
      <c r="P7" s="159"/>
      <c r="Q7" s="88"/>
      <c r="R7" s="194"/>
      <c r="S7" s="63">
        <f t="shared" si="7"/>
        <v>0</v>
      </c>
    </row>
    <row r="8" spans="1:20" s="141" customFormat="1" ht="15" customHeight="1">
      <c r="A8" s="45">
        <v>3</v>
      </c>
      <c r="B8" s="55" t="s">
        <v>239</v>
      </c>
      <c r="C8" s="42" t="str">
        <f>A67</f>
        <v>11/9（日）</v>
      </c>
      <c r="D8" s="80">
        <v>0.25</v>
      </c>
      <c r="E8" s="80">
        <v>0.66666666666666663</v>
      </c>
      <c r="F8" s="108">
        <f t="shared" si="0"/>
        <v>0.41666666666666663</v>
      </c>
      <c r="G8" s="84">
        <v>2</v>
      </c>
      <c r="H8" s="41">
        <v>2</v>
      </c>
      <c r="I8" s="255"/>
      <c r="J8" s="39">
        <f t="shared" si="1"/>
        <v>10</v>
      </c>
      <c r="K8" s="54">
        <f t="shared" si="2"/>
        <v>10</v>
      </c>
      <c r="L8" s="54">
        <f t="shared" si="3"/>
        <v>0</v>
      </c>
      <c r="M8" s="39">
        <f t="shared" si="4"/>
        <v>0</v>
      </c>
      <c r="N8" s="53">
        <f t="shared" si="5"/>
        <v>20</v>
      </c>
      <c r="O8" s="155">
        <f t="shared" si="6"/>
        <v>0</v>
      </c>
      <c r="P8" s="159"/>
      <c r="Q8" s="88"/>
      <c r="R8" s="194"/>
      <c r="S8" s="63">
        <f t="shared" si="7"/>
        <v>0</v>
      </c>
    </row>
    <row r="9" spans="1:20" s="141" customFormat="1" ht="15" customHeight="1">
      <c r="A9" s="45">
        <v>4</v>
      </c>
      <c r="B9" s="55" t="s">
        <v>238</v>
      </c>
      <c r="C9" s="42" t="str">
        <f>A67</f>
        <v>11/9（日）</v>
      </c>
      <c r="D9" s="80">
        <v>0.3125</v>
      </c>
      <c r="E9" s="80">
        <v>0.64583333333333337</v>
      </c>
      <c r="F9" s="108">
        <f t="shared" si="0"/>
        <v>0.33333333333333337</v>
      </c>
      <c r="G9" s="84">
        <v>3</v>
      </c>
      <c r="H9" s="41">
        <v>3</v>
      </c>
      <c r="I9" s="255"/>
      <c r="J9" s="39">
        <f t="shared" si="1"/>
        <v>8</v>
      </c>
      <c r="K9" s="54">
        <f t="shared" si="2"/>
        <v>8</v>
      </c>
      <c r="L9" s="54">
        <f t="shared" si="3"/>
        <v>0</v>
      </c>
      <c r="M9" s="39">
        <f t="shared" si="4"/>
        <v>0</v>
      </c>
      <c r="N9" s="53">
        <f t="shared" si="5"/>
        <v>24</v>
      </c>
      <c r="O9" s="155">
        <f t="shared" si="6"/>
        <v>0</v>
      </c>
      <c r="P9" s="159"/>
      <c r="Q9" s="88"/>
      <c r="R9" s="194"/>
      <c r="S9" s="63">
        <f t="shared" si="7"/>
        <v>0</v>
      </c>
    </row>
    <row r="10" spans="1:20" s="141" customFormat="1" ht="15" customHeight="1">
      <c r="A10" s="45">
        <v>5</v>
      </c>
      <c r="B10" s="55" t="s">
        <v>237</v>
      </c>
      <c r="C10" s="42" t="str">
        <f>A67</f>
        <v>11/9（日）</v>
      </c>
      <c r="D10" s="80">
        <v>0.35416666666666669</v>
      </c>
      <c r="E10" s="80">
        <v>0.6875</v>
      </c>
      <c r="F10" s="108">
        <f t="shared" si="0"/>
        <v>0.33333333333333331</v>
      </c>
      <c r="G10" s="84">
        <v>2</v>
      </c>
      <c r="H10" s="41">
        <v>2</v>
      </c>
      <c r="I10" s="255"/>
      <c r="J10" s="39">
        <f t="shared" si="1"/>
        <v>8</v>
      </c>
      <c r="K10" s="54">
        <f t="shared" si="2"/>
        <v>8</v>
      </c>
      <c r="L10" s="54">
        <f t="shared" si="3"/>
        <v>0</v>
      </c>
      <c r="M10" s="39">
        <f t="shared" si="4"/>
        <v>0</v>
      </c>
      <c r="N10" s="53">
        <f t="shared" si="5"/>
        <v>16</v>
      </c>
      <c r="O10" s="155">
        <f t="shared" si="6"/>
        <v>0</v>
      </c>
      <c r="P10" s="159"/>
      <c r="Q10" s="88"/>
      <c r="R10" s="194"/>
      <c r="S10" s="63">
        <f t="shared" si="7"/>
        <v>0</v>
      </c>
    </row>
    <row r="11" spans="1:20" s="141" customFormat="1" ht="15" customHeight="1">
      <c r="A11" s="45">
        <v>6</v>
      </c>
      <c r="B11" s="55" t="s">
        <v>236</v>
      </c>
      <c r="C11" s="42" t="str">
        <f>A67</f>
        <v>11/9（日）</v>
      </c>
      <c r="D11" s="80">
        <v>0.29166666666666669</v>
      </c>
      <c r="E11" s="80">
        <v>0.66666666666666663</v>
      </c>
      <c r="F11" s="108">
        <f t="shared" si="0"/>
        <v>0.37499999999999994</v>
      </c>
      <c r="G11" s="84">
        <v>1</v>
      </c>
      <c r="H11" s="41">
        <v>1</v>
      </c>
      <c r="I11" s="255"/>
      <c r="J11" s="39">
        <f t="shared" si="1"/>
        <v>9</v>
      </c>
      <c r="K11" s="54">
        <f t="shared" si="2"/>
        <v>9</v>
      </c>
      <c r="L11" s="54">
        <f t="shared" si="3"/>
        <v>0</v>
      </c>
      <c r="M11" s="39">
        <f t="shared" si="4"/>
        <v>0</v>
      </c>
      <c r="N11" s="53">
        <f t="shared" si="5"/>
        <v>9</v>
      </c>
      <c r="O11" s="155">
        <f t="shared" si="6"/>
        <v>0</v>
      </c>
      <c r="P11" s="159"/>
      <c r="Q11" s="88"/>
      <c r="R11" s="194"/>
      <c r="S11" s="63">
        <f t="shared" si="7"/>
        <v>0</v>
      </c>
    </row>
    <row r="12" spans="1:20" s="141" customFormat="1" ht="15" customHeight="1">
      <c r="A12" s="45">
        <v>7</v>
      </c>
      <c r="B12" s="55" t="s">
        <v>235</v>
      </c>
      <c r="C12" s="42" t="str">
        <f>A67</f>
        <v>11/9（日）</v>
      </c>
      <c r="D12" s="80">
        <v>0.29166666666666669</v>
      </c>
      <c r="E12" s="80">
        <v>0.625</v>
      </c>
      <c r="F12" s="108">
        <f t="shared" si="0"/>
        <v>0.33333333333333331</v>
      </c>
      <c r="G12" s="84">
        <v>5</v>
      </c>
      <c r="H12" s="41">
        <v>5</v>
      </c>
      <c r="I12" s="255"/>
      <c r="J12" s="39">
        <f t="shared" si="1"/>
        <v>8</v>
      </c>
      <c r="K12" s="54">
        <f t="shared" si="2"/>
        <v>8</v>
      </c>
      <c r="L12" s="54">
        <f t="shared" si="3"/>
        <v>0</v>
      </c>
      <c r="M12" s="39">
        <f t="shared" si="4"/>
        <v>0</v>
      </c>
      <c r="N12" s="53">
        <f t="shared" si="5"/>
        <v>40</v>
      </c>
      <c r="O12" s="155">
        <f t="shared" si="6"/>
        <v>0</v>
      </c>
      <c r="P12" s="159"/>
      <c r="Q12" s="88"/>
      <c r="R12" s="194"/>
      <c r="S12" s="63">
        <f t="shared" si="7"/>
        <v>0</v>
      </c>
    </row>
    <row r="13" spans="1:20" s="141" customFormat="1" ht="15" customHeight="1">
      <c r="A13" s="45">
        <v>8</v>
      </c>
      <c r="B13" s="55" t="s">
        <v>234</v>
      </c>
      <c r="C13" s="42" t="str">
        <f>A67</f>
        <v>11/9（日）</v>
      </c>
      <c r="D13" s="80">
        <v>0.33333333333333331</v>
      </c>
      <c r="E13" s="80">
        <v>0.66666666666666663</v>
      </c>
      <c r="F13" s="108">
        <f t="shared" si="0"/>
        <v>0.33333333333333331</v>
      </c>
      <c r="G13" s="84">
        <v>5</v>
      </c>
      <c r="H13" s="41">
        <v>5</v>
      </c>
      <c r="I13" s="255"/>
      <c r="J13" s="39">
        <f t="shared" si="1"/>
        <v>8</v>
      </c>
      <c r="K13" s="54">
        <f t="shared" si="2"/>
        <v>8</v>
      </c>
      <c r="L13" s="54">
        <f t="shared" si="3"/>
        <v>0</v>
      </c>
      <c r="M13" s="39">
        <f t="shared" si="4"/>
        <v>0</v>
      </c>
      <c r="N13" s="53">
        <f t="shared" si="5"/>
        <v>40</v>
      </c>
      <c r="O13" s="155">
        <f t="shared" si="6"/>
        <v>0</v>
      </c>
      <c r="P13" s="159"/>
      <c r="Q13" s="88"/>
      <c r="R13" s="194"/>
      <c r="S13" s="63">
        <f t="shared" si="7"/>
        <v>0</v>
      </c>
    </row>
    <row r="14" spans="1:20" s="141" customFormat="1" ht="15" customHeight="1" thickBot="1">
      <c r="A14" s="169"/>
      <c r="B14" s="170" t="s">
        <v>233</v>
      </c>
      <c r="C14" s="189">
        <f>COUNTA(C6:C13)</f>
        <v>8</v>
      </c>
      <c r="D14" s="171"/>
      <c r="E14" s="171"/>
      <c r="F14" s="171"/>
      <c r="G14" s="172">
        <f t="shared" ref="G14:O14" si="8">SUM(G6:G13)</f>
        <v>27</v>
      </c>
      <c r="H14" s="173">
        <f t="shared" si="8"/>
        <v>27</v>
      </c>
      <c r="I14" s="271">
        <f t="shared" si="8"/>
        <v>0</v>
      </c>
      <c r="J14" s="174"/>
      <c r="K14" s="174"/>
      <c r="L14" s="174"/>
      <c r="M14" s="174"/>
      <c r="N14" s="174">
        <f t="shared" si="8"/>
        <v>290</v>
      </c>
      <c r="O14" s="175">
        <f t="shared" si="8"/>
        <v>0</v>
      </c>
      <c r="P14" s="176"/>
      <c r="Q14" s="177"/>
      <c r="R14" s="200" t="s">
        <v>233</v>
      </c>
      <c r="S14" s="178">
        <f>SUM(S5:S13)</f>
        <v>0</v>
      </c>
    </row>
    <row r="15" spans="1:20" s="141" customFormat="1" ht="15" customHeight="1">
      <c r="A15" s="77" t="s">
        <v>302</v>
      </c>
      <c r="B15" s="62"/>
      <c r="C15" s="58"/>
      <c r="D15" s="79"/>
      <c r="E15" s="79"/>
      <c r="F15" s="107"/>
      <c r="G15" s="85"/>
      <c r="H15" s="61"/>
      <c r="I15" s="272"/>
      <c r="J15" s="58"/>
      <c r="K15" s="58"/>
      <c r="L15" s="58"/>
      <c r="M15" s="58"/>
      <c r="N15" s="60"/>
      <c r="O15" s="154"/>
      <c r="P15" s="160"/>
      <c r="Q15" s="89"/>
      <c r="R15" s="195"/>
      <c r="S15" s="57"/>
    </row>
    <row r="16" spans="1:20" s="141" customFormat="1" ht="15" customHeight="1">
      <c r="A16" s="45">
        <v>1</v>
      </c>
      <c r="B16" s="55" t="s">
        <v>220</v>
      </c>
      <c r="C16" s="42" t="str">
        <f>A15</f>
        <v>11/6（木）</v>
      </c>
      <c r="D16" s="80">
        <v>0.22916666666666666</v>
      </c>
      <c r="E16" s="80">
        <v>0.875</v>
      </c>
      <c r="F16" s="108">
        <f>E16-D16</f>
        <v>0.64583333333333337</v>
      </c>
      <c r="G16" s="84">
        <v>1</v>
      </c>
      <c r="H16" s="41">
        <v>2</v>
      </c>
      <c r="I16" s="255"/>
      <c r="J16" s="39">
        <f>SUM($K16:$L16)</f>
        <v>15.5</v>
      </c>
      <c r="K16" s="54">
        <f>TEXT(MAX(0,MIN($E16,"22:00")-MAX($D16,"5:00")),"h:mm")*24+TEXT(MAX(0,MIN($E16,"46:00")-MAX($D16,"29:00")),"h:mm")*24</f>
        <v>15.5</v>
      </c>
      <c r="L16" s="54">
        <f>TEXT(MAX(0,MIN($E16,"5:00")-MAX($D16,"00:00")),"h:mm")*24+TEXT(MAX(0,MIN($E16,"29:00")-MAX($D16,"22:00")),"h:mm")*24</f>
        <v>0</v>
      </c>
      <c r="M16" s="39">
        <f>IF((K16+L16-TEXT((F16),"h:mm")*24)&lt;0,0,(K16+L16-TEXT((F16),"h:mm")*24))</f>
        <v>0</v>
      </c>
      <c r="N16" s="53">
        <f>K16*H16</f>
        <v>31</v>
      </c>
      <c r="O16" s="155">
        <f>L16*H16</f>
        <v>0</v>
      </c>
      <c r="P16" s="161"/>
      <c r="Q16" s="88"/>
      <c r="R16" s="194"/>
      <c r="S16" s="63">
        <f>ROUNDDOWN(P16*N16+Q16*O16,0)+ROUNDDOWN(P16*0.13*I16*K16,0)</f>
        <v>0</v>
      </c>
    </row>
    <row r="17" spans="1:19" s="141" customFormat="1" ht="15" customHeight="1">
      <c r="A17" s="45">
        <v>2</v>
      </c>
      <c r="B17" s="55" t="s">
        <v>213</v>
      </c>
      <c r="C17" s="42" t="str">
        <f>A15</f>
        <v>11/6（木）</v>
      </c>
      <c r="D17" s="80">
        <v>0.35416666666666669</v>
      </c>
      <c r="E17" s="80">
        <v>1</v>
      </c>
      <c r="F17" s="108">
        <f>E17-D17</f>
        <v>0.64583333333333326</v>
      </c>
      <c r="G17" s="84">
        <v>2</v>
      </c>
      <c r="H17" s="41">
        <v>3</v>
      </c>
      <c r="I17" s="255"/>
      <c r="J17" s="39">
        <f>SUM($K17:$L17)</f>
        <v>15.5</v>
      </c>
      <c r="K17" s="54">
        <f>TEXT(MAX(0,MIN($E17,"22:00")-MAX($D17,"5:00")),"h:mm")*24+TEXT(MAX(0,MIN($E17,"46:00")-MAX($D17,"29:00")),"h:mm")*24</f>
        <v>13.5</v>
      </c>
      <c r="L17" s="54">
        <f>TEXT(MAX(0,MIN($E17,"5:00")-MAX($D17,"00:00")),"h:mm")*24+TEXT(MAX(0,MIN($E17,"29:00")-MAX($D17,"22:00")),"h:mm")*24</f>
        <v>2</v>
      </c>
      <c r="M17" s="39">
        <f>IF((K17+L17-TEXT((F17),"h:mm")*24)&lt;0,0,(K17+L17-TEXT((F17),"h:mm")*24))</f>
        <v>0</v>
      </c>
      <c r="N17" s="53">
        <f>K17*H17</f>
        <v>40.5</v>
      </c>
      <c r="O17" s="155">
        <f>L17*H17</f>
        <v>6</v>
      </c>
      <c r="P17" s="161"/>
      <c r="Q17" s="88"/>
      <c r="R17" s="194"/>
      <c r="S17" s="63">
        <f>ROUNDDOWN(P17*N17+Q17*O17,0)+ROUNDDOWN(P17*0.13*I17*K17,0)</f>
        <v>0</v>
      </c>
    </row>
    <row r="18" spans="1:19" s="141" customFormat="1" ht="15" customHeight="1">
      <c r="A18" s="45">
        <v>3</v>
      </c>
      <c r="B18" s="55" t="s">
        <v>219</v>
      </c>
      <c r="C18" s="42" t="str">
        <f>A15</f>
        <v>11/6（木）</v>
      </c>
      <c r="D18" s="80">
        <v>0.35416666666666669</v>
      </c>
      <c r="E18" s="80">
        <v>0.875</v>
      </c>
      <c r="F18" s="108">
        <f>E18-D18</f>
        <v>0.52083333333333326</v>
      </c>
      <c r="G18" s="84">
        <v>1</v>
      </c>
      <c r="H18" s="41">
        <v>1</v>
      </c>
      <c r="I18" s="255"/>
      <c r="J18" s="39">
        <f>SUM($K18:$L18)</f>
        <v>12.5</v>
      </c>
      <c r="K18" s="54">
        <f>TEXT(MAX(0,MIN($E18,"22:00")-MAX($D18,"5:00")),"h:mm")*24+TEXT(MAX(0,MIN($E18,"46:00")-MAX($D18,"29:00")),"h:mm")*24</f>
        <v>12.5</v>
      </c>
      <c r="L18" s="54">
        <f>TEXT(MAX(0,MIN($E18,"5:00")-MAX($D18,"00:00")),"h:mm")*24+TEXT(MAX(0,MIN($E18,"29:00")-MAX($D18,"22:00")),"h:mm")*24</f>
        <v>0</v>
      </c>
      <c r="M18" s="39">
        <f>IF((K18+L18-TEXT((F18),"h:mm")*24)&lt;0,0,(K18+L18-TEXT((F18),"h:mm")*24))</f>
        <v>0</v>
      </c>
      <c r="N18" s="53">
        <f>K18*H18</f>
        <v>12.5</v>
      </c>
      <c r="O18" s="155">
        <f>L18*H18</f>
        <v>0</v>
      </c>
      <c r="P18" s="161"/>
      <c r="Q18" s="88"/>
      <c r="R18" s="194"/>
      <c r="S18" s="63">
        <f>ROUNDDOWN(P18*N18+Q18*O18,0)+ROUNDDOWN(P18*0.13*I18*K18,0)</f>
        <v>0</v>
      </c>
    </row>
    <row r="19" spans="1:19" s="141" customFormat="1" ht="15" customHeight="1">
      <c r="A19" s="45">
        <v>4</v>
      </c>
      <c r="B19" s="55" t="s">
        <v>218</v>
      </c>
      <c r="C19" s="42" t="str">
        <f>A15</f>
        <v>11/6（木）</v>
      </c>
      <c r="D19" s="80">
        <v>0.35416666666666669</v>
      </c>
      <c r="E19" s="80">
        <v>0.875</v>
      </c>
      <c r="F19" s="108">
        <f>E19-D19</f>
        <v>0.52083333333333326</v>
      </c>
      <c r="G19" s="84">
        <v>1</v>
      </c>
      <c r="H19" s="41">
        <v>1</v>
      </c>
      <c r="I19" s="255"/>
      <c r="J19" s="39">
        <f>SUM($K19:$L19)</f>
        <v>12.5</v>
      </c>
      <c r="K19" s="54">
        <f>TEXT(MAX(0,MIN($E19,"22:00")-MAX($D19,"5:00")),"h:mm")*24+TEXT(MAX(0,MIN($E19,"46:00")-MAX($D19,"29:00")),"h:mm")*24</f>
        <v>12.5</v>
      </c>
      <c r="L19" s="54">
        <f>TEXT(MAX(0,MIN($E19,"5:00")-MAX($D19,"00:00")),"h:mm")*24+TEXT(MAX(0,MIN($E19,"29:00")-MAX($D19,"22:00")),"h:mm")*24</f>
        <v>0</v>
      </c>
      <c r="M19" s="39">
        <f>IF((K19+L19-TEXT((F19),"h:mm")*24)&lt;0,0,(K19+L19-TEXT((F19),"h:mm")*24))</f>
        <v>0</v>
      </c>
      <c r="N19" s="53">
        <f>K19*H19</f>
        <v>12.5</v>
      </c>
      <c r="O19" s="155">
        <f>L19*H19</f>
        <v>0</v>
      </c>
      <c r="P19" s="161"/>
      <c r="Q19" s="88"/>
      <c r="R19" s="194"/>
      <c r="S19" s="63">
        <f>ROUNDDOWN(P19*N19+Q19*O19,0)+ROUNDDOWN(P19*0.13*I19*K19,0)</f>
        <v>0</v>
      </c>
    </row>
    <row r="20" spans="1:19" s="141" customFormat="1" ht="15" customHeight="1">
      <c r="A20" s="45">
        <v>5</v>
      </c>
      <c r="B20" s="55" t="s">
        <v>217</v>
      </c>
      <c r="C20" s="42" t="str">
        <f>A15</f>
        <v>11/6（木）</v>
      </c>
      <c r="D20" s="80">
        <v>0.35416666666666669</v>
      </c>
      <c r="E20" s="80">
        <v>0.875</v>
      </c>
      <c r="F20" s="108">
        <f>E20-D20</f>
        <v>0.52083333333333326</v>
      </c>
      <c r="G20" s="84">
        <v>1</v>
      </c>
      <c r="H20" s="41">
        <v>1</v>
      </c>
      <c r="I20" s="255"/>
      <c r="J20" s="39">
        <f>SUM($K20:$L20)</f>
        <v>12.5</v>
      </c>
      <c r="K20" s="54">
        <f>TEXT(MAX(0,MIN($E20,"22:00")-MAX($D20,"5:00")),"h:mm")*24+TEXT(MAX(0,MIN($E20,"46:00")-MAX($D20,"29:00")),"h:mm")*24</f>
        <v>12.5</v>
      </c>
      <c r="L20" s="54">
        <f>TEXT(MAX(0,MIN($E20,"5:00")-MAX($D20,"00:00")),"h:mm")*24+TEXT(MAX(0,MIN($E20,"29:00")-MAX($D20,"22:00")),"h:mm")*24</f>
        <v>0</v>
      </c>
      <c r="M20" s="39">
        <f>IF((K20+L20-TEXT((F20),"h:mm")*24)&lt;0,0,(K20+L20-TEXT((F20),"h:mm")*24))</f>
        <v>0</v>
      </c>
      <c r="N20" s="53">
        <f>K20*H20</f>
        <v>12.5</v>
      </c>
      <c r="O20" s="155">
        <f>L20*H20</f>
        <v>0</v>
      </c>
      <c r="P20" s="161"/>
      <c r="Q20" s="88"/>
      <c r="R20" s="194"/>
      <c r="S20" s="63">
        <f>ROUNDDOWN(P20*N20+Q20*O20,0)+ROUNDDOWN(P20*0.13*I20*K20,0)</f>
        <v>0</v>
      </c>
    </row>
    <row r="21" spans="1:19" s="141" customFormat="1" ht="15" customHeight="1" thickBot="1">
      <c r="A21" s="169"/>
      <c r="B21" s="170" t="s">
        <v>232</v>
      </c>
      <c r="C21" s="189">
        <f>COUNTA(C16:C20)</f>
        <v>5</v>
      </c>
      <c r="D21" s="171"/>
      <c r="E21" s="171"/>
      <c r="F21" s="171"/>
      <c r="G21" s="172">
        <f t="shared" ref="G21:O21" si="9">SUM(G15:G20)</f>
        <v>6</v>
      </c>
      <c r="H21" s="173">
        <f t="shared" si="9"/>
        <v>8</v>
      </c>
      <c r="I21" s="271">
        <f t="shared" si="9"/>
        <v>0</v>
      </c>
      <c r="J21" s="174"/>
      <c r="K21" s="174"/>
      <c r="L21" s="174"/>
      <c r="M21" s="174"/>
      <c r="N21" s="174">
        <f t="shared" si="9"/>
        <v>109</v>
      </c>
      <c r="O21" s="175">
        <f t="shared" si="9"/>
        <v>6</v>
      </c>
      <c r="P21" s="176"/>
      <c r="Q21" s="177"/>
      <c r="R21" s="200" t="s">
        <v>232</v>
      </c>
      <c r="S21" s="178">
        <f>SUM(S15:S20)</f>
        <v>0</v>
      </c>
    </row>
    <row r="22" spans="1:19" s="141" customFormat="1" ht="15" customHeight="1">
      <c r="A22" s="78" t="s">
        <v>303</v>
      </c>
      <c r="B22" s="72"/>
      <c r="C22" s="71"/>
      <c r="D22" s="81"/>
      <c r="E22" s="81"/>
      <c r="F22" s="109"/>
      <c r="G22" s="86"/>
      <c r="H22" s="50"/>
      <c r="I22" s="273"/>
      <c r="J22" s="70"/>
      <c r="K22" s="70"/>
      <c r="L22" s="70"/>
      <c r="M22" s="70"/>
      <c r="N22" s="70"/>
      <c r="O22" s="154"/>
      <c r="P22" s="162"/>
      <c r="Q22" s="90"/>
      <c r="R22" s="196"/>
      <c r="S22" s="69"/>
    </row>
    <row r="23" spans="1:19" s="141" customFormat="1" ht="15" customHeight="1">
      <c r="A23" s="45">
        <v>1</v>
      </c>
      <c r="B23" s="55" t="s">
        <v>220</v>
      </c>
      <c r="C23" s="42" t="str">
        <f>(A22)</f>
        <v>11/7（金）</v>
      </c>
      <c r="D23" s="80">
        <v>0.22916666666666666</v>
      </c>
      <c r="E23" s="80">
        <v>0.875</v>
      </c>
      <c r="F23" s="108">
        <f t="shared" ref="F23:F31" si="10">E23-D23</f>
        <v>0.64583333333333337</v>
      </c>
      <c r="G23" s="84">
        <v>1</v>
      </c>
      <c r="H23" s="41">
        <v>2</v>
      </c>
      <c r="I23" s="255"/>
      <c r="J23" s="39">
        <f t="shared" ref="J23:J31" si="11">SUM($K23:$L23)</f>
        <v>15.5</v>
      </c>
      <c r="K23" s="54">
        <f t="shared" ref="K23:K31" si="12">TEXT(MAX(0,MIN($E23,"22:00")-MAX($D23,"5:00")),"h:mm")*24+TEXT(MAX(0,MIN($E23,"46:00")-MAX($D23,"29:00")),"h:mm")*24</f>
        <v>15.5</v>
      </c>
      <c r="L23" s="54">
        <f t="shared" ref="L23:L31" si="13">TEXT(MAX(0,MIN($E23,"5:00")-MAX($D23,"00:00")),"h:mm")*24+TEXT(MAX(0,MIN($E23,"29:00")-MAX($D23,"22:00")),"h:mm")*24</f>
        <v>0</v>
      </c>
      <c r="M23" s="39">
        <f t="shared" ref="M23:M31" si="14">IF((K23+L23-TEXT((F23),"h:mm")*24)&lt;0,0,(K23+L23-TEXT((F23),"h:mm")*24))</f>
        <v>0</v>
      </c>
      <c r="N23" s="38">
        <f t="shared" ref="N23:N31" si="15">K23*H23</f>
        <v>31</v>
      </c>
      <c r="O23" s="156">
        <f t="shared" ref="O23:O31" si="16">L23*H23</f>
        <v>0</v>
      </c>
      <c r="P23" s="161"/>
      <c r="Q23" s="88"/>
      <c r="R23" s="194"/>
      <c r="S23" s="63">
        <f t="shared" ref="S23:S31" si="17">ROUNDDOWN(P23*N23+Q23*O23,0)+ROUNDDOWN(P23*0.13*I23*K23,0)</f>
        <v>0</v>
      </c>
    </row>
    <row r="24" spans="1:19" s="141" customFormat="1" ht="15" customHeight="1">
      <c r="A24" s="45">
        <v>2</v>
      </c>
      <c r="B24" s="55" t="s">
        <v>219</v>
      </c>
      <c r="C24" s="42" t="str">
        <f>(A22)</f>
        <v>11/7（金）</v>
      </c>
      <c r="D24" s="80">
        <v>0.35416666666666669</v>
      </c>
      <c r="E24" s="80">
        <v>0.875</v>
      </c>
      <c r="F24" s="108">
        <f t="shared" si="10"/>
        <v>0.52083333333333326</v>
      </c>
      <c r="G24" s="84">
        <v>1</v>
      </c>
      <c r="H24" s="41">
        <v>1</v>
      </c>
      <c r="I24" s="255"/>
      <c r="J24" s="39">
        <f t="shared" si="11"/>
        <v>12.5</v>
      </c>
      <c r="K24" s="54">
        <f t="shared" si="12"/>
        <v>12.5</v>
      </c>
      <c r="L24" s="54">
        <f t="shared" si="13"/>
        <v>0</v>
      </c>
      <c r="M24" s="39">
        <f t="shared" si="14"/>
        <v>0</v>
      </c>
      <c r="N24" s="38">
        <f t="shared" si="15"/>
        <v>12.5</v>
      </c>
      <c r="O24" s="156">
        <f t="shared" si="16"/>
        <v>0</v>
      </c>
      <c r="P24" s="161"/>
      <c r="Q24" s="88"/>
      <c r="R24" s="194"/>
      <c r="S24" s="63">
        <f t="shared" si="17"/>
        <v>0</v>
      </c>
    </row>
    <row r="25" spans="1:19" s="141" customFormat="1" ht="15" customHeight="1">
      <c r="A25" s="45">
        <v>3</v>
      </c>
      <c r="B25" s="55" t="s">
        <v>218</v>
      </c>
      <c r="C25" s="42" t="str">
        <f>(A22)</f>
        <v>11/7（金）</v>
      </c>
      <c r="D25" s="80">
        <v>0.35416666666666669</v>
      </c>
      <c r="E25" s="80">
        <v>0.875</v>
      </c>
      <c r="F25" s="108">
        <f t="shared" si="10"/>
        <v>0.52083333333333326</v>
      </c>
      <c r="G25" s="84">
        <v>1</v>
      </c>
      <c r="H25" s="41">
        <v>1</v>
      </c>
      <c r="I25" s="255"/>
      <c r="J25" s="39">
        <f t="shared" si="11"/>
        <v>12.5</v>
      </c>
      <c r="K25" s="54">
        <f t="shared" si="12"/>
        <v>12.5</v>
      </c>
      <c r="L25" s="54">
        <f t="shared" si="13"/>
        <v>0</v>
      </c>
      <c r="M25" s="39">
        <f t="shared" si="14"/>
        <v>0</v>
      </c>
      <c r="N25" s="38">
        <f t="shared" si="15"/>
        <v>12.5</v>
      </c>
      <c r="O25" s="156">
        <f t="shared" si="16"/>
        <v>0</v>
      </c>
      <c r="P25" s="161"/>
      <c r="Q25" s="88"/>
      <c r="R25" s="194"/>
      <c r="S25" s="63">
        <f t="shared" si="17"/>
        <v>0</v>
      </c>
    </row>
    <row r="26" spans="1:19" s="141" customFormat="1" ht="15" customHeight="1">
      <c r="A26" s="45">
        <v>4</v>
      </c>
      <c r="B26" s="55" t="s">
        <v>217</v>
      </c>
      <c r="C26" s="42" t="str">
        <f>A22</f>
        <v>11/7（金）</v>
      </c>
      <c r="D26" s="80">
        <v>0.35416666666666669</v>
      </c>
      <c r="E26" s="80">
        <v>0.875</v>
      </c>
      <c r="F26" s="108">
        <f t="shared" si="10"/>
        <v>0.52083333333333326</v>
      </c>
      <c r="G26" s="84">
        <v>1</v>
      </c>
      <c r="H26" s="41">
        <v>2</v>
      </c>
      <c r="I26" s="255"/>
      <c r="J26" s="39">
        <f t="shared" si="11"/>
        <v>12.5</v>
      </c>
      <c r="K26" s="54">
        <f t="shared" si="12"/>
        <v>12.5</v>
      </c>
      <c r="L26" s="54">
        <f t="shared" si="13"/>
        <v>0</v>
      </c>
      <c r="M26" s="39">
        <f t="shared" si="14"/>
        <v>0</v>
      </c>
      <c r="N26" s="38">
        <f t="shared" si="15"/>
        <v>25</v>
      </c>
      <c r="O26" s="156">
        <f t="shared" si="16"/>
        <v>0</v>
      </c>
      <c r="P26" s="161"/>
      <c r="Q26" s="88"/>
      <c r="R26" s="194"/>
      <c r="S26" s="63">
        <f t="shared" si="17"/>
        <v>0</v>
      </c>
    </row>
    <row r="27" spans="1:19" s="141" customFormat="1" ht="15" customHeight="1">
      <c r="A27" s="45">
        <v>5</v>
      </c>
      <c r="B27" s="55" t="s">
        <v>216</v>
      </c>
      <c r="C27" s="42" t="str">
        <f>A22</f>
        <v>11/7（金）</v>
      </c>
      <c r="D27" s="80">
        <v>0.35416666666666669</v>
      </c>
      <c r="E27" s="80">
        <v>0.875</v>
      </c>
      <c r="F27" s="108">
        <f t="shared" si="10"/>
        <v>0.52083333333333326</v>
      </c>
      <c r="G27" s="84">
        <v>1</v>
      </c>
      <c r="H27" s="41">
        <v>1</v>
      </c>
      <c r="I27" s="255"/>
      <c r="J27" s="39">
        <f t="shared" si="11"/>
        <v>12.5</v>
      </c>
      <c r="K27" s="54">
        <f t="shared" si="12"/>
        <v>12.5</v>
      </c>
      <c r="L27" s="54">
        <f t="shared" si="13"/>
        <v>0</v>
      </c>
      <c r="M27" s="39">
        <f t="shared" si="14"/>
        <v>0</v>
      </c>
      <c r="N27" s="38">
        <f t="shared" si="15"/>
        <v>12.5</v>
      </c>
      <c r="O27" s="156">
        <f t="shared" si="16"/>
        <v>0</v>
      </c>
      <c r="P27" s="161"/>
      <c r="Q27" s="88"/>
      <c r="R27" s="194"/>
      <c r="S27" s="63">
        <f t="shared" si="17"/>
        <v>0</v>
      </c>
    </row>
    <row r="28" spans="1:19" s="141" customFormat="1" ht="15" customHeight="1">
      <c r="A28" s="45">
        <v>6</v>
      </c>
      <c r="B28" s="55" t="s">
        <v>259</v>
      </c>
      <c r="C28" s="42" t="str">
        <f>A22</f>
        <v>11/7（金）</v>
      </c>
      <c r="D28" s="80">
        <v>0.35416666666666669</v>
      </c>
      <c r="E28" s="80">
        <v>0.875</v>
      </c>
      <c r="F28" s="108">
        <f t="shared" si="10"/>
        <v>0.52083333333333326</v>
      </c>
      <c r="G28" s="84">
        <v>1</v>
      </c>
      <c r="H28" s="41">
        <v>1</v>
      </c>
      <c r="I28" s="255"/>
      <c r="J28" s="39">
        <f t="shared" si="11"/>
        <v>12.5</v>
      </c>
      <c r="K28" s="54">
        <f t="shared" si="12"/>
        <v>12.5</v>
      </c>
      <c r="L28" s="54">
        <f t="shared" si="13"/>
        <v>0</v>
      </c>
      <c r="M28" s="39">
        <f t="shared" si="14"/>
        <v>0</v>
      </c>
      <c r="N28" s="38">
        <f t="shared" si="15"/>
        <v>12.5</v>
      </c>
      <c r="O28" s="156">
        <f t="shared" si="16"/>
        <v>0</v>
      </c>
      <c r="P28" s="161"/>
      <c r="Q28" s="88"/>
      <c r="R28" s="194"/>
      <c r="S28" s="63">
        <f t="shared" si="17"/>
        <v>0</v>
      </c>
    </row>
    <row r="29" spans="1:19" s="141" customFormat="1" ht="15" customHeight="1">
      <c r="A29" s="45">
        <v>7</v>
      </c>
      <c r="B29" s="55" t="s">
        <v>213</v>
      </c>
      <c r="C29" s="42" t="str">
        <f>A22</f>
        <v>11/7（金）</v>
      </c>
      <c r="D29" s="80">
        <v>1</v>
      </c>
      <c r="E29" s="80">
        <v>1.5</v>
      </c>
      <c r="F29" s="108">
        <f t="shared" si="10"/>
        <v>0.5</v>
      </c>
      <c r="G29" s="84">
        <v>2</v>
      </c>
      <c r="H29" s="41">
        <v>3</v>
      </c>
      <c r="I29" s="255"/>
      <c r="J29" s="39">
        <f t="shared" si="11"/>
        <v>12</v>
      </c>
      <c r="K29" s="54">
        <f t="shared" si="12"/>
        <v>7</v>
      </c>
      <c r="L29" s="54">
        <f t="shared" si="13"/>
        <v>5</v>
      </c>
      <c r="M29" s="39">
        <f t="shared" si="14"/>
        <v>0</v>
      </c>
      <c r="N29" s="38">
        <f t="shared" si="15"/>
        <v>21</v>
      </c>
      <c r="O29" s="156">
        <f t="shared" si="16"/>
        <v>15</v>
      </c>
      <c r="P29" s="161"/>
      <c r="Q29" s="88"/>
      <c r="R29" s="194"/>
      <c r="S29" s="63">
        <f t="shared" si="17"/>
        <v>0</v>
      </c>
    </row>
    <row r="30" spans="1:19" s="141" customFormat="1" ht="15" customHeight="1">
      <c r="A30" s="45">
        <v>8</v>
      </c>
      <c r="B30" s="55" t="s">
        <v>213</v>
      </c>
      <c r="C30" s="42" t="str">
        <f>A22</f>
        <v>11/7（金）</v>
      </c>
      <c r="D30" s="80">
        <v>0.5</v>
      </c>
      <c r="E30" s="80">
        <v>1</v>
      </c>
      <c r="F30" s="108">
        <f t="shared" si="10"/>
        <v>0.5</v>
      </c>
      <c r="G30" s="84">
        <v>2</v>
      </c>
      <c r="H30" s="41">
        <v>3</v>
      </c>
      <c r="I30" s="255"/>
      <c r="J30" s="39">
        <f t="shared" si="11"/>
        <v>12</v>
      </c>
      <c r="K30" s="54">
        <f t="shared" si="12"/>
        <v>10</v>
      </c>
      <c r="L30" s="54">
        <f t="shared" si="13"/>
        <v>2</v>
      </c>
      <c r="M30" s="39">
        <f t="shared" si="14"/>
        <v>0</v>
      </c>
      <c r="N30" s="38">
        <f t="shared" si="15"/>
        <v>30</v>
      </c>
      <c r="O30" s="156">
        <f t="shared" si="16"/>
        <v>6</v>
      </c>
      <c r="P30" s="161"/>
      <c r="Q30" s="88"/>
      <c r="R30" s="194"/>
      <c r="S30" s="63">
        <f t="shared" si="17"/>
        <v>0</v>
      </c>
    </row>
    <row r="31" spans="1:19" s="141" customFormat="1" ht="15" customHeight="1">
      <c r="A31" s="45">
        <v>9</v>
      </c>
      <c r="B31" s="56" t="s">
        <v>231</v>
      </c>
      <c r="C31" s="42" t="str">
        <f>(A22)</f>
        <v>11/7（金）</v>
      </c>
      <c r="D31" s="80">
        <v>0.35416666666666669</v>
      </c>
      <c r="E31" s="80">
        <v>0.75</v>
      </c>
      <c r="F31" s="108">
        <f t="shared" si="10"/>
        <v>0.39583333333333331</v>
      </c>
      <c r="G31" s="84">
        <v>2</v>
      </c>
      <c r="H31" s="41">
        <v>3</v>
      </c>
      <c r="I31" s="255"/>
      <c r="J31" s="54">
        <f t="shared" si="11"/>
        <v>9.5</v>
      </c>
      <c r="K31" s="54">
        <f t="shared" si="12"/>
        <v>9.5</v>
      </c>
      <c r="L31" s="54">
        <f t="shared" si="13"/>
        <v>0</v>
      </c>
      <c r="M31" s="39">
        <f t="shared" si="14"/>
        <v>0</v>
      </c>
      <c r="N31" s="53">
        <f t="shared" si="15"/>
        <v>28.5</v>
      </c>
      <c r="O31" s="155">
        <f t="shared" si="16"/>
        <v>0</v>
      </c>
      <c r="P31" s="161"/>
      <c r="Q31" s="88"/>
      <c r="R31" s="194"/>
      <c r="S31" s="63">
        <f t="shared" si="17"/>
        <v>0</v>
      </c>
    </row>
    <row r="32" spans="1:19" s="141" customFormat="1" ht="15" customHeight="1" thickBot="1">
      <c r="A32" s="169"/>
      <c r="B32" s="170" t="s">
        <v>230</v>
      </c>
      <c r="C32" s="189">
        <f>COUNTA(C23:C31)</f>
        <v>9</v>
      </c>
      <c r="D32" s="171"/>
      <c r="E32" s="171"/>
      <c r="F32" s="171"/>
      <c r="G32" s="172">
        <f t="shared" ref="G32:O32" si="18">SUM(G22:G31)</f>
        <v>12</v>
      </c>
      <c r="H32" s="173">
        <f t="shared" si="18"/>
        <v>17</v>
      </c>
      <c r="I32" s="271">
        <f t="shared" si="18"/>
        <v>0</v>
      </c>
      <c r="J32" s="174"/>
      <c r="K32" s="174"/>
      <c r="L32" s="174"/>
      <c r="M32" s="174"/>
      <c r="N32" s="174">
        <f t="shared" si="18"/>
        <v>185.5</v>
      </c>
      <c r="O32" s="175">
        <f t="shared" si="18"/>
        <v>21</v>
      </c>
      <c r="P32" s="176"/>
      <c r="Q32" s="177"/>
      <c r="R32" s="200" t="s">
        <v>230</v>
      </c>
      <c r="S32" s="178">
        <f>SUM(S22:S31)</f>
        <v>0</v>
      </c>
    </row>
    <row r="33" spans="1:19" s="141" customFormat="1" ht="15" customHeight="1">
      <c r="A33" s="78" t="s">
        <v>304</v>
      </c>
      <c r="B33" s="72"/>
      <c r="C33" s="71"/>
      <c r="D33" s="81"/>
      <c r="E33" s="81"/>
      <c r="F33" s="109"/>
      <c r="G33" s="86"/>
      <c r="H33" s="50"/>
      <c r="I33" s="273"/>
      <c r="J33" s="70"/>
      <c r="K33" s="70"/>
      <c r="L33" s="70"/>
      <c r="M33" s="70"/>
      <c r="N33" s="70"/>
      <c r="O33" s="154"/>
      <c r="P33" s="162"/>
      <c r="Q33" s="90"/>
      <c r="R33" s="196"/>
      <c r="S33" s="69"/>
    </row>
    <row r="34" spans="1:19" s="141" customFormat="1" ht="15" customHeight="1">
      <c r="A34" s="45">
        <v>1</v>
      </c>
      <c r="B34" s="56" t="s">
        <v>229</v>
      </c>
      <c r="C34" s="42" t="str">
        <f>A33</f>
        <v>11/8（土）</v>
      </c>
      <c r="D34" s="80">
        <v>0.22916666666666666</v>
      </c>
      <c r="E34" s="80">
        <v>0.91666666666666663</v>
      </c>
      <c r="F34" s="108">
        <f t="shared" ref="F34:F59" si="19">E34-D34</f>
        <v>0.6875</v>
      </c>
      <c r="G34" s="84">
        <v>3</v>
      </c>
      <c r="H34" s="41">
        <v>3</v>
      </c>
      <c r="I34" s="255"/>
      <c r="J34" s="54">
        <f t="shared" ref="J34:J59" si="20">SUM($K34:$L34)</f>
        <v>16.5</v>
      </c>
      <c r="K34" s="54">
        <f t="shared" ref="K34:K59" si="21">TEXT(MAX(0,MIN($E34,"22:00")-MAX($D34,"5:00")),"h:mm")*24+TEXT(MAX(0,MIN($E34,"46:00")-MAX($D34,"29:00")),"h:mm")*24</f>
        <v>16.5</v>
      </c>
      <c r="L34" s="54">
        <f t="shared" ref="L34:L59" si="22">TEXT(MAX(0,MIN($E34,"5:00")-MAX($D34,"00:00")),"h:mm")*24+TEXT(MAX(0,MIN($E34,"29:00")-MAX($D34,"22:00")),"h:mm")*24</f>
        <v>0</v>
      </c>
      <c r="M34" s="39">
        <f t="shared" ref="M34:M59" si="23">IF((K34+L34-TEXT((F34),"h:mm")*24)&lt;0,0,(K34+L34-TEXT((F34),"h:mm")*24))</f>
        <v>0</v>
      </c>
      <c r="N34" s="53">
        <f t="shared" ref="N34:N59" si="24">K34*H34</f>
        <v>49.5</v>
      </c>
      <c r="O34" s="155">
        <f t="shared" ref="O34:O59" si="25">L34*H34</f>
        <v>0</v>
      </c>
      <c r="P34" s="161"/>
      <c r="Q34" s="88"/>
      <c r="R34" s="194"/>
      <c r="S34" s="63">
        <f t="shared" ref="S34:S59" si="26">ROUNDDOWN(P34*N34+Q34*O34,0)+ROUNDDOWN(P34*0.13*I34*K34,0)</f>
        <v>0</v>
      </c>
    </row>
    <row r="35" spans="1:19" s="141" customFormat="1" ht="15" customHeight="1">
      <c r="A35" s="45">
        <v>2</v>
      </c>
      <c r="B35" s="55" t="s">
        <v>220</v>
      </c>
      <c r="C35" s="44" t="str">
        <f>A33</f>
        <v>11/8（土）</v>
      </c>
      <c r="D35" s="80">
        <v>0.22916666666666666</v>
      </c>
      <c r="E35" s="80">
        <v>1</v>
      </c>
      <c r="F35" s="108">
        <f t="shared" si="19"/>
        <v>0.77083333333333337</v>
      </c>
      <c r="G35" s="84">
        <v>1</v>
      </c>
      <c r="H35" s="41">
        <v>2</v>
      </c>
      <c r="I35" s="255"/>
      <c r="J35" s="39">
        <f t="shared" si="20"/>
        <v>18.5</v>
      </c>
      <c r="K35" s="54">
        <f t="shared" si="21"/>
        <v>16.5</v>
      </c>
      <c r="L35" s="54">
        <f t="shared" si="22"/>
        <v>2</v>
      </c>
      <c r="M35" s="39">
        <f t="shared" si="23"/>
        <v>0</v>
      </c>
      <c r="N35" s="38">
        <f t="shared" si="24"/>
        <v>33</v>
      </c>
      <c r="O35" s="156">
        <f t="shared" si="25"/>
        <v>4</v>
      </c>
      <c r="P35" s="161"/>
      <c r="Q35" s="88"/>
      <c r="R35" s="194"/>
      <c r="S35" s="63">
        <f t="shared" si="26"/>
        <v>0</v>
      </c>
    </row>
    <row r="36" spans="1:19" s="141" customFormat="1" ht="15" customHeight="1">
      <c r="A36" s="45">
        <v>3</v>
      </c>
      <c r="B36" s="55" t="s">
        <v>219</v>
      </c>
      <c r="C36" s="44" t="str">
        <f>A33</f>
        <v>11/8（土）</v>
      </c>
      <c r="D36" s="80">
        <v>0.22916666666666666</v>
      </c>
      <c r="E36" s="80">
        <v>0.91666666666666663</v>
      </c>
      <c r="F36" s="108">
        <f t="shared" si="19"/>
        <v>0.6875</v>
      </c>
      <c r="G36" s="84">
        <v>1</v>
      </c>
      <c r="H36" s="41">
        <v>1</v>
      </c>
      <c r="I36" s="255"/>
      <c r="J36" s="39">
        <f t="shared" si="20"/>
        <v>16.5</v>
      </c>
      <c r="K36" s="54">
        <f t="shared" si="21"/>
        <v>16.5</v>
      </c>
      <c r="L36" s="54">
        <f t="shared" si="22"/>
        <v>0</v>
      </c>
      <c r="M36" s="39">
        <f t="shared" si="23"/>
        <v>0</v>
      </c>
      <c r="N36" s="38">
        <f t="shared" si="24"/>
        <v>16.5</v>
      </c>
      <c r="O36" s="156">
        <f t="shared" si="25"/>
        <v>0</v>
      </c>
      <c r="P36" s="161"/>
      <c r="Q36" s="88"/>
      <c r="R36" s="194"/>
      <c r="S36" s="63">
        <f t="shared" si="26"/>
        <v>0</v>
      </c>
    </row>
    <row r="37" spans="1:19" s="141" customFormat="1" ht="15" customHeight="1">
      <c r="A37" s="45">
        <v>4</v>
      </c>
      <c r="B37" s="55" t="s">
        <v>218</v>
      </c>
      <c r="C37" s="44" t="str">
        <f>A33</f>
        <v>11/8（土）</v>
      </c>
      <c r="D37" s="80">
        <v>0.22916666666666666</v>
      </c>
      <c r="E37" s="80">
        <v>0.91666666666666663</v>
      </c>
      <c r="F37" s="108">
        <f t="shared" si="19"/>
        <v>0.6875</v>
      </c>
      <c r="G37" s="84">
        <v>1</v>
      </c>
      <c r="H37" s="41">
        <v>1</v>
      </c>
      <c r="I37" s="255"/>
      <c r="J37" s="39">
        <f t="shared" si="20"/>
        <v>16.5</v>
      </c>
      <c r="K37" s="54">
        <f t="shared" si="21"/>
        <v>16.5</v>
      </c>
      <c r="L37" s="54">
        <f t="shared" si="22"/>
        <v>0</v>
      </c>
      <c r="M37" s="39">
        <f t="shared" si="23"/>
        <v>0</v>
      </c>
      <c r="N37" s="38">
        <f t="shared" si="24"/>
        <v>16.5</v>
      </c>
      <c r="O37" s="156">
        <f t="shared" si="25"/>
        <v>0</v>
      </c>
      <c r="P37" s="161"/>
      <c r="Q37" s="88"/>
      <c r="R37" s="194"/>
      <c r="S37" s="63">
        <f t="shared" si="26"/>
        <v>0</v>
      </c>
    </row>
    <row r="38" spans="1:19" s="141" customFormat="1" ht="15" customHeight="1">
      <c r="A38" s="45">
        <v>5</v>
      </c>
      <c r="B38" s="55" t="s">
        <v>228</v>
      </c>
      <c r="C38" s="44" t="str">
        <f>A33</f>
        <v>11/8（土）</v>
      </c>
      <c r="D38" s="80">
        <v>0.27083333333333331</v>
      </c>
      <c r="E38" s="80">
        <v>0.875</v>
      </c>
      <c r="F38" s="108">
        <f t="shared" si="19"/>
        <v>0.60416666666666674</v>
      </c>
      <c r="G38" s="84">
        <v>1</v>
      </c>
      <c r="H38" s="41">
        <v>2</v>
      </c>
      <c r="I38" s="255"/>
      <c r="J38" s="39">
        <f t="shared" si="20"/>
        <v>14.5</v>
      </c>
      <c r="K38" s="54">
        <f t="shared" si="21"/>
        <v>14.5</v>
      </c>
      <c r="L38" s="54">
        <f t="shared" si="22"/>
        <v>0</v>
      </c>
      <c r="M38" s="39">
        <f t="shared" si="23"/>
        <v>0</v>
      </c>
      <c r="N38" s="38">
        <f t="shared" si="24"/>
        <v>29</v>
      </c>
      <c r="O38" s="156">
        <f t="shared" si="25"/>
        <v>0</v>
      </c>
      <c r="P38" s="161"/>
      <c r="Q38" s="88"/>
      <c r="R38" s="194"/>
      <c r="S38" s="63">
        <f t="shared" si="26"/>
        <v>0</v>
      </c>
    </row>
    <row r="39" spans="1:19" s="141" customFormat="1" ht="15" customHeight="1">
      <c r="A39" s="45">
        <v>6</v>
      </c>
      <c r="B39" s="55" t="s">
        <v>227</v>
      </c>
      <c r="C39" s="44" t="str">
        <f>A33</f>
        <v>11/8（土）</v>
      </c>
      <c r="D39" s="80">
        <v>0.27083333333333331</v>
      </c>
      <c r="E39" s="80">
        <v>0.875</v>
      </c>
      <c r="F39" s="108">
        <f t="shared" si="19"/>
        <v>0.60416666666666674</v>
      </c>
      <c r="G39" s="84">
        <v>1</v>
      </c>
      <c r="H39" s="41">
        <v>1</v>
      </c>
      <c r="I39" s="255"/>
      <c r="J39" s="39">
        <f t="shared" si="20"/>
        <v>14.5</v>
      </c>
      <c r="K39" s="54">
        <f t="shared" si="21"/>
        <v>14.5</v>
      </c>
      <c r="L39" s="54">
        <f t="shared" si="22"/>
        <v>0</v>
      </c>
      <c r="M39" s="39">
        <f t="shared" si="23"/>
        <v>0</v>
      </c>
      <c r="N39" s="38">
        <f t="shared" si="24"/>
        <v>14.5</v>
      </c>
      <c r="O39" s="156">
        <f t="shared" si="25"/>
        <v>0</v>
      </c>
      <c r="P39" s="161"/>
      <c r="Q39" s="88"/>
      <c r="R39" s="194"/>
      <c r="S39" s="63">
        <f t="shared" si="26"/>
        <v>0</v>
      </c>
    </row>
    <row r="40" spans="1:19" s="141" customFormat="1" ht="15" customHeight="1">
      <c r="A40" s="45">
        <v>7</v>
      </c>
      <c r="B40" s="55" t="s">
        <v>226</v>
      </c>
      <c r="C40" s="44" t="str">
        <f>A33</f>
        <v>11/8（土）</v>
      </c>
      <c r="D40" s="80">
        <v>0.27083333333333331</v>
      </c>
      <c r="E40" s="80">
        <v>0.875</v>
      </c>
      <c r="F40" s="108">
        <f t="shared" si="19"/>
        <v>0.60416666666666674</v>
      </c>
      <c r="G40" s="84">
        <v>1</v>
      </c>
      <c r="H40" s="41">
        <v>1</v>
      </c>
      <c r="I40" s="255"/>
      <c r="J40" s="39">
        <f t="shared" si="20"/>
        <v>14.5</v>
      </c>
      <c r="K40" s="54">
        <f t="shared" si="21"/>
        <v>14.5</v>
      </c>
      <c r="L40" s="54">
        <f t="shared" si="22"/>
        <v>0</v>
      </c>
      <c r="M40" s="39">
        <f t="shared" si="23"/>
        <v>0</v>
      </c>
      <c r="N40" s="38">
        <f t="shared" si="24"/>
        <v>14.5</v>
      </c>
      <c r="O40" s="156">
        <f t="shared" si="25"/>
        <v>0</v>
      </c>
      <c r="P40" s="161"/>
      <c r="Q40" s="88"/>
      <c r="R40" s="194"/>
      <c r="S40" s="63">
        <f t="shared" si="26"/>
        <v>0</v>
      </c>
    </row>
    <row r="41" spans="1:19" s="141" customFormat="1" ht="15" customHeight="1">
      <c r="A41" s="45">
        <v>8</v>
      </c>
      <c r="B41" s="55" t="s">
        <v>217</v>
      </c>
      <c r="C41" s="44" t="str">
        <f>A33</f>
        <v>11/8（土）</v>
      </c>
      <c r="D41" s="80">
        <v>0.27083333333333331</v>
      </c>
      <c r="E41" s="80">
        <v>0.875</v>
      </c>
      <c r="F41" s="108">
        <f t="shared" si="19"/>
        <v>0.60416666666666674</v>
      </c>
      <c r="G41" s="84">
        <v>2</v>
      </c>
      <c r="H41" s="41">
        <v>3</v>
      </c>
      <c r="I41" s="255"/>
      <c r="J41" s="39">
        <f t="shared" si="20"/>
        <v>14.5</v>
      </c>
      <c r="K41" s="54">
        <f t="shared" si="21"/>
        <v>14.5</v>
      </c>
      <c r="L41" s="54">
        <f t="shared" si="22"/>
        <v>0</v>
      </c>
      <c r="M41" s="39">
        <f t="shared" si="23"/>
        <v>0</v>
      </c>
      <c r="N41" s="38">
        <f t="shared" si="24"/>
        <v>43.5</v>
      </c>
      <c r="O41" s="156">
        <f t="shared" si="25"/>
        <v>0</v>
      </c>
      <c r="P41" s="161"/>
      <c r="Q41" s="88"/>
      <c r="R41" s="194"/>
      <c r="S41" s="63">
        <f t="shared" si="26"/>
        <v>0</v>
      </c>
    </row>
    <row r="42" spans="1:19" s="141" customFormat="1" ht="15" customHeight="1">
      <c r="A42" s="45">
        <v>9</v>
      </c>
      <c r="B42" s="55" t="s">
        <v>216</v>
      </c>
      <c r="C42" s="44" t="str">
        <f>A33</f>
        <v>11/8（土）</v>
      </c>
      <c r="D42" s="80">
        <v>0.27083333333333331</v>
      </c>
      <c r="E42" s="80">
        <v>0.875</v>
      </c>
      <c r="F42" s="108">
        <f t="shared" si="19"/>
        <v>0.60416666666666674</v>
      </c>
      <c r="G42" s="84">
        <v>1</v>
      </c>
      <c r="H42" s="41">
        <v>1</v>
      </c>
      <c r="I42" s="255"/>
      <c r="J42" s="39">
        <f t="shared" si="20"/>
        <v>14.5</v>
      </c>
      <c r="K42" s="54">
        <f t="shared" si="21"/>
        <v>14.5</v>
      </c>
      <c r="L42" s="54">
        <f t="shared" si="22"/>
        <v>0</v>
      </c>
      <c r="M42" s="39">
        <f t="shared" si="23"/>
        <v>0</v>
      </c>
      <c r="N42" s="38">
        <f t="shared" si="24"/>
        <v>14.5</v>
      </c>
      <c r="O42" s="156">
        <f t="shared" si="25"/>
        <v>0</v>
      </c>
      <c r="P42" s="161"/>
      <c r="Q42" s="88"/>
      <c r="R42" s="194"/>
      <c r="S42" s="63">
        <f t="shared" si="26"/>
        <v>0</v>
      </c>
    </row>
    <row r="43" spans="1:19" s="141" customFormat="1" ht="15" customHeight="1">
      <c r="A43" s="45">
        <v>10</v>
      </c>
      <c r="B43" s="55" t="s">
        <v>213</v>
      </c>
      <c r="C43" s="44" t="str">
        <f>A33</f>
        <v>11/8（土）</v>
      </c>
      <c r="D43" s="80">
        <v>1</v>
      </c>
      <c r="E43" s="80">
        <v>1.3333333333333333</v>
      </c>
      <c r="F43" s="108">
        <f t="shared" si="19"/>
        <v>0.33333333333333326</v>
      </c>
      <c r="G43" s="84">
        <v>1</v>
      </c>
      <c r="H43" s="41">
        <v>2</v>
      </c>
      <c r="I43" s="255"/>
      <c r="J43" s="39">
        <f t="shared" si="20"/>
        <v>8</v>
      </c>
      <c r="K43" s="54">
        <f t="shared" si="21"/>
        <v>3</v>
      </c>
      <c r="L43" s="54">
        <f t="shared" si="22"/>
        <v>5</v>
      </c>
      <c r="M43" s="39">
        <f t="shared" si="23"/>
        <v>0</v>
      </c>
      <c r="N43" s="38">
        <f t="shared" si="24"/>
        <v>6</v>
      </c>
      <c r="O43" s="156">
        <f t="shared" si="25"/>
        <v>10</v>
      </c>
      <c r="P43" s="161"/>
      <c r="Q43" s="88"/>
      <c r="R43" s="194"/>
      <c r="S43" s="63">
        <f t="shared" si="26"/>
        <v>0</v>
      </c>
    </row>
    <row r="44" spans="1:19" s="141" customFormat="1" ht="15" customHeight="1">
      <c r="A44" s="45">
        <v>11</v>
      </c>
      <c r="B44" s="55" t="s">
        <v>213</v>
      </c>
      <c r="C44" s="44" t="str">
        <f>A33</f>
        <v>11/8（土）</v>
      </c>
      <c r="D44" s="80">
        <v>0.33333333333333331</v>
      </c>
      <c r="E44" s="80">
        <v>0.66666666666666663</v>
      </c>
      <c r="F44" s="108">
        <f t="shared" si="19"/>
        <v>0.33333333333333331</v>
      </c>
      <c r="G44" s="84">
        <v>1</v>
      </c>
      <c r="H44" s="41">
        <v>2</v>
      </c>
      <c r="I44" s="255"/>
      <c r="J44" s="39">
        <f t="shared" si="20"/>
        <v>8</v>
      </c>
      <c r="K44" s="54">
        <f t="shared" si="21"/>
        <v>8</v>
      </c>
      <c r="L44" s="54">
        <f t="shared" si="22"/>
        <v>0</v>
      </c>
      <c r="M44" s="39">
        <f t="shared" si="23"/>
        <v>0</v>
      </c>
      <c r="N44" s="38">
        <f t="shared" si="24"/>
        <v>16</v>
      </c>
      <c r="O44" s="156">
        <f t="shared" si="25"/>
        <v>0</v>
      </c>
      <c r="P44" s="161"/>
      <c r="Q44" s="88"/>
      <c r="R44" s="194"/>
      <c r="S44" s="63">
        <f t="shared" si="26"/>
        <v>0</v>
      </c>
    </row>
    <row r="45" spans="1:19" s="141" customFormat="1" ht="15" customHeight="1">
      <c r="A45" s="45">
        <v>12</v>
      </c>
      <c r="B45" s="56" t="s">
        <v>201</v>
      </c>
      <c r="C45" s="44" t="str">
        <f>A33</f>
        <v>11/8（土）</v>
      </c>
      <c r="D45" s="80">
        <v>0.66666666666666663</v>
      </c>
      <c r="E45" s="80">
        <v>1</v>
      </c>
      <c r="F45" s="108">
        <f t="shared" si="19"/>
        <v>0.33333333333333337</v>
      </c>
      <c r="G45" s="84">
        <v>3</v>
      </c>
      <c r="H45" s="41">
        <v>5</v>
      </c>
      <c r="I45" s="255"/>
      <c r="J45" s="54">
        <f t="shared" si="20"/>
        <v>8</v>
      </c>
      <c r="K45" s="54">
        <f t="shared" si="21"/>
        <v>6</v>
      </c>
      <c r="L45" s="54">
        <f t="shared" si="22"/>
        <v>2</v>
      </c>
      <c r="M45" s="39">
        <f t="shared" si="23"/>
        <v>0</v>
      </c>
      <c r="N45" s="53">
        <f t="shared" si="24"/>
        <v>30</v>
      </c>
      <c r="O45" s="155">
        <f t="shared" si="25"/>
        <v>10</v>
      </c>
      <c r="P45" s="161"/>
      <c r="Q45" s="88"/>
      <c r="R45" s="194"/>
      <c r="S45" s="63">
        <f t="shared" si="26"/>
        <v>0</v>
      </c>
    </row>
    <row r="46" spans="1:19" s="141" customFormat="1" ht="15" customHeight="1">
      <c r="A46" s="45">
        <v>13</v>
      </c>
      <c r="B46" s="55" t="s">
        <v>214</v>
      </c>
      <c r="C46" s="44" t="str">
        <f>A33</f>
        <v>11/8（土）</v>
      </c>
      <c r="D46" s="80">
        <v>0.29166666666666669</v>
      </c>
      <c r="E46" s="80">
        <v>1</v>
      </c>
      <c r="F46" s="108">
        <f t="shared" si="19"/>
        <v>0.70833333333333326</v>
      </c>
      <c r="G46" s="84">
        <v>1</v>
      </c>
      <c r="H46" s="41">
        <v>2</v>
      </c>
      <c r="I46" s="255"/>
      <c r="J46" s="39">
        <f t="shared" si="20"/>
        <v>17</v>
      </c>
      <c r="K46" s="54">
        <f t="shared" si="21"/>
        <v>15</v>
      </c>
      <c r="L46" s="54">
        <f t="shared" si="22"/>
        <v>2</v>
      </c>
      <c r="M46" s="39">
        <f t="shared" si="23"/>
        <v>0</v>
      </c>
      <c r="N46" s="38">
        <f t="shared" si="24"/>
        <v>30</v>
      </c>
      <c r="O46" s="156">
        <f t="shared" si="25"/>
        <v>4</v>
      </c>
      <c r="P46" s="161"/>
      <c r="Q46" s="88"/>
      <c r="R46" s="194"/>
      <c r="S46" s="63">
        <f t="shared" si="26"/>
        <v>0</v>
      </c>
    </row>
    <row r="47" spans="1:19" s="141" customFormat="1" ht="15" customHeight="1">
      <c r="A47" s="45">
        <v>14</v>
      </c>
      <c r="B47" s="55" t="s">
        <v>313</v>
      </c>
      <c r="C47" s="44" t="str">
        <f>A33</f>
        <v>11/8（土）</v>
      </c>
      <c r="D47" s="80">
        <v>0.29166666666666669</v>
      </c>
      <c r="E47" s="80">
        <v>0.83333333333333337</v>
      </c>
      <c r="F47" s="108">
        <f t="shared" si="19"/>
        <v>0.54166666666666674</v>
      </c>
      <c r="G47" s="84">
        <v>1</v>
      </c>
      <c r="H47" s="41">
        <v>2</v>
      </c>
      <c r="I47" s="255"/>
      <c r="J47" s="39">
        <f t="shared" si="20"/>
        <v>13</v>
      </c>
      <c r="K47" s="54">
        <f t="shared" si="21"/>
        <v>13</v>
      </c>
      <c r="L47" s="54">
        <f t="shared" si="22"/>
        <v>0</v>
      </c>
      <c r="M47" s="39">
        <f t="shared" si="23"/>
        <v>0</v>
      </c>
      <c r="N47" s="38">
        <f t="shared" si="24"/>
        <v>26</v>
      </c>
      <c r="O47" s="156">
        <f t="shared" si="25"/>
        <v>0</v>
      </c>
      <c r="P47" s="161"/>
      <c r="Q47" s="88"/>
      <c r="R47" s="194"/>
      <c r="S47" s="63">
        <f t="shared" si="26"/>
        <v>0</v>
      </c>
    </row>
    <row r="48" spans="1:19" s="141" customFormat="1" ht="15" customHeight="1">
      <c r="A48" s="45">
        <v>15</v>
      </c>
      <c r="B48" s="55" t="s">
        <v>208</v>
      </c>
      <c r="C48" s="44" t="str">
        <f>A33</f>
        <v>11/8（土）</v>
      </c>
      <c r="D48" s="80">
        <v>0.33333333333333331</v>
      </c>
      <c r="E48" s="80">
        <v>0.83333333333333337</v>
      </c>
      <c r="F48" s="108">
        <f t="shared" si="19"/>
        <v>0.5</v>
      </c>
      <c r="G48" s="84">
        <v>3</v>
      </c>
      <c r="H48" s="41">
        <v>4</v>
      </c>
      <c r="I48" s="255"/>
      <c r="J48" s="39">
        <f t="shared" si="20"/>
        <v>12</v>
      </c>
      <c r="K48" s="54">
        <f t="shared" si="21"/>
        <v>12</v>
      </c>
      <c r="L48" s="54">
        <f t="shared" si="22"/>
        <v>0</v>
      </c>
      <c r="M48" s="39">
        <f t="shared" si="23"/>
        <v>0</v>
      </c>
      <c r="N48" s="38">
        <f t="shared" si="24"/>
        <v>48</v>
      </c>
      <c r="O48" s="156">
        <f t="shared" si="25"/>
        <v>0</v>
      </c>
      <c r="P48" s="161"/>
      <c r="Q48" s="88"/>
      <c r="R48" s="194"/>
      <c r="S48" s="63">
        <f t="shared" si="26"/>
        <v>0</v>
      </c>
    </row>
    <row r="49" spans="1:19" s="141" customFormat="1" ht="15" customHeight="1">
      <c r="A49" s="228">
        <v>16</v>
      </c>
      <c r="B49" s="56" t="s">
        <v>225</v>
      </c>
      <c r="C49" s="44" t="str">
        <f>A33</f>
        <v>11/8（土）</v>
      </c>
      <c r="D49" s="80">
        <v>0.33333333333333331</v>
      </c>
      <c r="E49" s="80">
        <v>0.83333333333333337</v>
      </c>
      <c r="F49" s="108">
        <f t="shared" si="19"/>
        <v>0.5</v>
      </c>
      <c r="G49" s="84">
        <v>2</v>
      </c>
      <c r="H49" s="41">
        <v>3</v>
      </c>
      <c r="I49" s="255"/>
      <c r="J49" s="54">
        <f t="shared" si="20"/>
        <v>12</v>
      </c>
      <c r="K49" s="54">
        <f t="shared" si="21"/>
        <v>12</v>
      </c>
      <c r="L49" s="54">
        <f t="shared" si="22"/>
        <v>0</v>
      </c>
      <c r="M49" s="39">
        <f t="shared" si="23"/>
        <v>0</v>
      </c>
      <c r="N49" s="53">
        <f t="shared" si="24"/>
        <v>36</v>
      </c>
      <c r="O49" s="155">
        <f t="shared" si="25"/>
        <v>0</v>
      </c>
      <c r="P49" s="161"/>
      <c r="Q49" s="88"/>
      <c r="R49" s="194"/>
      <c r="S49" s="63">
        <f t="shared" si="26"/>
        <v>0</v>
      </c>
    </row>
    <row r="50" spans="1:19" s="141" customFormat="1" ht="15" customHeight="1">
      <c r="A50" s="45">
        <v>17</v>
      </c>
      <c r="B50" s="64" t="s">
        <v>290</v>
      </c>
      <c r="C50" s="44" t="str">
        <f>A33</f>
        <v>11/8（土）</v>
      </c>
      <c r="D50" s="80">
        <v>0.33333333333333331</v>
      </c>
      <c r="E50" s="80">
        <v>0.83333333333333337</v>
      </c>
      <c r="F50" s="108">
        <f>E50-D50</f>
        <v>0.5</v>
      </c>
      <c r="G50" s="84">
        <v>1</v>
      </c>
      <c r="H50" s="41">
        <v>1</v>
      </c>
      <c r="I50" s="255"/>
      <c r="J50" s="54">
        <f>SUM($K50:$L50)</f>
        <v>12</v>
      </c>
      <c r="K50" s="54">
        <f>TEXT(MAX(0,MIN($E50,"22:00")-MAX($D50,"5:00")),"h:mm")*24+TEXT(MAX(0,MIN($E50,"46:00")-MAX($D50,"29:00")),"h:mm")*24</f>
        <v>12</v>
      </c>
      <c r="L50" s="54">
        <f>TEXT(MAX(0,MIN($E50,"5:00")-MAX($D50,"00:00")),"h:mm")*24+TEXT(MAX(0,MIN($E50,"29:00")-MAX($D50,"22:00")),"h:mm")*24</f>
        <v>0</v>
      </c>
      <c r="M50" s="39">
        <f t="shared" si="23"/>
        <v>0</v>
      </c>
      <c r="N50" s="53">
        <f>K50*H50</f>
        <v>12</v>
      </c>
      <c r="O50" s="155">
        <f>L50*H50</f>
        <v>0</v>
      </c>
      <c r="P50" s="161"/>
      <c r="Q50" s="88"/>
      <c r="R50" s="194"/>
      <c r="S50" s="63">
        <f t="shared" si="26"/>
        <v>0</v>
      </c>
    </row>
    <row r="51" spans="1:19" s="141" customFormat="1" ht="15" customHeight="1">
      <c r="A51" s="228">
        <v>18</v>
      </c>
      <c r="B51" s="55" t="s">
        <v>267</v>
      </c>
      <c r="C51" s="44" t="str">
        <f>A33</f>
        <v>11/8（土）</v>
      </c>
      <c r="D51" s="80">
        <v>0.33333333333333331</v>
      </c>
      <c r="E51" s="80">
        <v>0.83333333333333337</v>
      </c>
      <c r="F51" s="108">
        <f t="shared" si="19"/>
        <v>0.5</v>
      </c>
      <c r="G51" s="84">
        <v>1</v>
      </c>
      <c r="H51" s="41">
        <v>1</v>
      </c>
      <c r="I51" s="255"/>
      <c r="J51" s="54">
        <f t="shared" si="20"/>
        <v>12</v>
      </c>
      <c r="K51" s="54">
        <f t="shared" si="21"/>
        <v>12</v>
      </c>
      <c r="L51" s="54">
        <f t="shared" si="22"/>
        <v>0</v>
      </c>
      <c r="M51" s="39">
        <f t="shared" si="23"/>
        <v>0</v>
      </c>
      <c r="N51" s="53">
        <f t="shared" si="24"/>
        <v>12</v>
      </c>
      <c r="O51" s="155">
        <f t="shared" si="25"/>
        <v>0</v>
      </c>
      <c r="P51" s="161"/>
      <c r="Q51" s="88"/>
      <c r="R51" s="194"/>
      <c r="S51" s="63">
        <f t="shared" si="26"/>
        <v>0</v>
      </c>
    </row>
    <row r="52" spans="1:19" s="141" customFormat="1" ht="15" customHeight="1">
      <c r="A52" s="45">
        <v>19</v>
      </c>
      <c r="B52" s="56" t="s">
        <v>224</v>
      </c>
      <c r="C52" s="44" t="str">
        <f>A33</f>
        <v>11/8（土）</v>
      </c>
      <c r="D52" s="80">
        <v>0.33333333333333331</v>
      </c>
      <c r="E52" s="80">
        <v>0.83333333333333337</v>
      </c>
      <c r="F52" s="108">
        <f t="shared" si="19"/>
        <v>0.5</v>
      </c>
      <c r="G52" s="84">
        <v>2</v>
      </c>
      <c r="H52" s="41">
        <v>3</v>
      </c>
      <c r="I52" s="255"/>
      <c r="J52" s="54">
        <f t="shared" si="20"/>
        <v>12</v>
      </c>
      <c r="K52" s="54">
        <f t="shared" si="21"/>
        <v>12</v>
      </c>
      <c r="L52" s="54">
        <f t="shared" si="22"/>
        <v>0</v>
      </c>
      <c r="M52" s="39">
        <f t="shared" si="23"/>
        <v>0</v>
      </c>
      <c r="N52" s="53">
        <f t="shared" si="24"/>
        <v>36</v>
      </c>
      <c r="O52" s="155">
        <f t="shared" si="25"/>
        <v>0</v>
      </c>
      <c r="P52" s="161"/>
      <c r="Q52" s="88"/>
      <c r="R52" s="194"/>
      <c r="S52" s="63">
        <f t="shared" si="26"/>
        <v>0</v>
      </c>
    </row>
    <row r="53" spans="1:19" s="141" customFormat="1" ht="15" customHeight="1">
      <c r="A53" s="45">
        <v>20</v>
      </c>
      <c r="B53" s="56" t="s">
        <v>260</v>
      </c>
      <c r="C53" s="44" t="str">
        <f>A33</f>
        <v>11/8（土）</v>
      </c>
      <c r="D53" s="80">
        <v>0.33333333333333331</v>
      </c>
      <c r="E53" s="80">
        <v>0.83333333333333337</v>
      </c>
      <c r="F53" s="108">
        <f t="shared" si="19"/>
        <v>0.5</v>
      </c>
      <c r="G53" s="84">
        <v>2</v>
      </c>
      <c r="H53" s="41">
        <v>3</v>
      </c>
      <c r="I53" s="255"/>
      <c r="J53" s="54">
        <f t="shared" si="20"/>
        <v>12</v>
      </c>
      <c r="K53" s="54">
        <f t="shared" si="21"/>
        <v>12</v>
      </c>
      <c r="L53" s="54">
        <f t="shared" si="22"/>
        <v>0</v>
      </c>
      <c r="M53" s="39">
        <f t="shared" si="23"/>
        <v>0</v>
      </c>
      <c r="N53" s="53">
        <f t="shared" si="24"/>
        <v>36</v>
      </c>
      <c r="O53" s="155">
        <f t="shared" si="25"/>
        <v>0</v>
      </c>
      <c r="P53" s="161"/>
      <c r="Q53" s="88"/>
      <c r="R53" s="194"/>
      <c r="S53" s="63">
        <f t="shared" si="26"/>
        <v>0</v>
      </c>
    </row>
    <row r="54" spans="1:19" s="141" customFormat="1" ht="15" customHeight="1">
      <c r="A54" s="45">
        <v>21</v>
      </c>
      <c r="B54" s="56" t="s">
        <v>263</v>
      </c>
      <c r="C54" s="44" t="str">
        <f>A33</f>
        <v>11/8（土）</v>
      </c>
      <c r="D54" s="80">
        <v>0.33333333333333331</v>
      </c>
      <c r="E54" s="80">
        <v>0.83333333333333337</v>
      </c>
      <c r="F54" s="108">
        <f t="shared" si="19"/>
        <v>0.5</v>
      </c>
      <c r="G54" s="84">
        <v>3</v>
      </c>
      <c r="H54" s="41">
        <v>3</v>
      </c>
      <c r="I54" s="255"/>
      <c r="J54" s="54">
        <f t="shared" si="20"/>
        <v>12</v>
      </c>
      <c r="K54" s="54">
        <f t="shared" si="21"/>
        <v>12</v>
      </c>
      <c r="L54" s="54">
        <f t="shared" si="22"/>
        <v>0</v>
      </c>
      <c r="M54" s="39">
        <f t="shared" si="23"/>
        <v>0</v>
      </c>
      <c r="N54" s="53">
        <f t="shared" si="24"/>
        <v>36</v>
      </c>
      <c r="O54" s="155">
        <f t="shared" si="25"/>
        <v>0</v>
      </c>
      <c r="P54" s="161"/>
      <c r="Q54" s="88"/>
      <c r="R54" s="194"/>
      <c r="S54" s="63">
        <f t="shared" si="26"/>
        <v>0</v>
      </c>
    </row>
    <row r="55" spans="1:19" s="141" customFormat="1" ht="15" customHeight="1">
      <c r="A55" s="45">
        <v>22</v>
      </c>
      <c r="B55" s="56" t="s">
        <v>264</v>
      </c>
      <c r="C55" s="44" t="str">
        <f>A33</f>
        <v>11/8（土）</v>
      </c>
      <c r="D55" s="80">
        <v>0.33333333333333331</v>
      </c>
      <c r="E55" s="80">
        <v>0.83333333333333337</v>
      </c>
      <c r="F55" s="108">
        <f t="shared" si="19"/>
        <v>0.5</v>
      </c>
      <c r="G55" s="84">
        <v>3</v>
      </c>
      <c r="H55" s="41">
        <v>4</v>
      </c>
      <c r="I55" s="255"/>
      <c r="J55" s="54">
        <f t="shared" si="20"/>
        <v>12</v>
      </c>
      <c r="K55" s="54">
        <f t="shared" si="21"/>
        <v>12</v>
      </c>
      <c r="L55" s="54">
        <f t="shared" si="22"/>
        <v>0</v>
      </c>
      <c r="M55" s="39">
        <f t="shared" si="23"/>
        <v>0</v>
      </c>
      <c r="N55" s="53">
        <f t="shared" si="24"/>
        <v>48</v>
      </c>
      <c r="O55" s="155">
        <f t="shared" si="25"/>
        <v>0</v>
      </c>
      <c r="P55" s="161"/>
      <c r="Q55" s="88"/>
      <c r="R55" s="194"/>
      <c r="S55" s="63">
        <f t="shared" si="26"/>
        <v>0</v>
      </c>
    </row>
    <row r="56" spans="1:19" s="141" customFormat="1" ht="15" customHeight="1">
      <c r="A56" s="45">
        <v>23</v>
      </c>
      <c r="B56" s="56" t="s">
        <v>223</v>
      </c>
      <c r="C56" s="44" t="str">
        <f>A33</f>
        <v>11/8（土）</v>
      </c>
      <c r="D56" s="80">
        <v>0.33333333333333331</v>
      </c>
      <c r="E56" s="80">
        <v>0.83333333333333337</v>
      </c>
      <c r="F56" s="108">
        <f t="shared" si="19"/>
        <v>0.5</v>
      </c>
      <c r="G56" s="84">
        <v>1</v>
      </c>
      <c r="H56" s="41">
        <v>1</v>
      </c>
      <c r="I56" s="255"/>
      <c r="J56" s="54">
        <f t="shared" si="20"/>
        <v>12</v>
      </c>
      <c r="K56" s="54">
        <f t="shared" si="21"/>
        <v>12</v>
      </c>
      <c r="L56" s="54">
        <f t="shared" si="22"/>
        <v>0</v>
      </c>
      <c r="M56" s="39">
        <f t="shared" si="23"/>
        <v>0</v>
      </c>
      <c r="N56" s="53">
        <f t="shared" si="24"/>
        <v>12</v>
      </c>
      <c r="O56" s="155">
        <f t="shared" si="25"/>
        <v>0</v>
      </c>
      <c r="P56" s="161"/>
      <c r="Q56" s="88"/>
      <c r="R56" s="194"/>
      <c r="S56" s="63">
        <f t="shared" si="26"/>
        <v>0</v>
      </c>
    </row>
    <row r="57" spans="1:19" s="167" customFormat="1" ht="15" customHeight="1">
      <c r="A57" s="45">
        <v>24</v>
      </c>
      <c r="B57" s="55" t="s">
        <v>209</v>
      </c>
      <c r="C57" s="44" t="str">
        <f>A33</f>
        <v>11/8（土）</v>
      </c>
      <c r="D57" s="80">
        <v>0.33333333333333331</v>
      </c>
      <c r="E57" s="80">
        <v>0.8125</v>
      </c>
      <c r="F57" s="108">
        <f t="shared" si="19"/>
        <v>0.47916666666666669</v>
      </c>
      <c r="G57" s="84">
        <v>9</v>
      </c>
      <c r="H57" s="41">
        <v>11</v>
      </c>
      <c r="I57" s="255"/>
      <c r="J57" s="54">
        <f t="shared" si="20"/>
        <v>11.5</v>
      </c>
      <c r="K57" s="54">
        <f t="shared" si="21"/>
        <v>11.5</v>
      </c>
      <c r="L57" s="54">
        <f t="shared" si="22"/>
        <v>0</v>
      </c>
      <c r="M57" s="39">
        <f t="shared" si="23"/>
        <v>0</v>
      </c>
      <c r="N57" s="53">
        <f t="shared" si="24"/>
        <v>126.5</v>
      </c>
      <c r="O57" s="155">
        <f t="shared" si="25"/>
        <v>0</v>
      </c>
      <c r="P57" s="161"/>
      <c r="Q57" s="88"/>
      <c r="R57" s="194"/>
      <c r="S57" s="63">
        <f t="shared" si="26"/>
        <v>0</v>
      </c>
    </row>
    <row r="58" spans="1:19" s="141" customFormat="1" ht="15" customHeight="1">
      <c r="A58" s="45">
        <v>25</v>
      </c>
      <c r="B58" s="56" t="s">
        <v>261</v>
      </c>
      <c r="C58" s="44" t="str">
        <f>A33</f>
        <v>11/8（土）</v>
      </c>
      <c r="D58" s="80">
        <v>0.33333333333333331</v>
      </c>
      <c r="E58" s="80">
        <v>0.8125</v>
      </c>
      <c r="F58" s="108">
        <f t="shared" si="19"/>
        <v>0.47916666666666669</v>
      </c>
      <c r="G58" s="84">
        <v>4</v>
      </c>
      <c r="H58" s="41">
        <v>6</v>
      </c>
      <c r="I58" s="255"/>
      <c r="J58" s="54">
        <f t="shared" si="20"/>
        <v>11.5</v>
      </c>
      <c r="K58" s="54">
        <f t="shared" si="21"/>
        <v>11.5</v>
      </c>
      <c r="L58" s="54">
        <f t="shared" si="22"/>
        <v>0</v>
      </c>
      <c r="M58" s="39">
        <f t="shared" si="23"/>
        <v>0</v>
      </c>
      <c r="N58" s="53">
        <f t="shared" si="24"/>
        <v>69</v>
      </c>
      <c r="O58" s="155">
        <f t="shared" si="25"/>
        <v>0</v>
      </c>
      <c r="P58" s="161"/>
      <c r="Q58" s="88"/>
      <c r="R58" s="194"/>
      <c r="S58" s="63">
        <f t="shared" si="26"/>
        <v>0</v>
      </c>
    </row>
    <row r="59" spans="1:19" s="141" customFormat="1" ht="15" customHeight="1">
      <c r="A59" s="45">
        <v>26</v>
      </c>
      <c r="B59" s="56" t="s">
        <v>262</v>
      </c>
      <c r="C59" s="44" t="str">
        <f>A33</f>
        <v>11/8（土）</v>
      </c>
      <c r="D59" s="80">
        <v>0.33333333333333331</v>
      </c>
      <c r="E59" s="80">
        <v>0.83333333333333337</v>
      </c>
      <c r="F59" s="108">
        <f t="shared" si="19"/>
        <v>0.5</v>
      </c>
      <c r="G59" s="84">
        <v>5</v>
      </c>
      <c r="H59" s="41">
        <v>5</v>
      </c>
      <c r="I59" s="255"/>
      <c r="J59" s="54">
        <f t="shared" si="20"/>
        <v>12</v>
      </c>
      <c r="K59" s="54">
        <f t="shared" si="21"/>
        <v>12</v>
      </c>
      <c r="L59" s="54">
        <f t="shared" si="22"/>
        <v>0</v>
      </c>
      <c r="M59" s="39">
        <f t="shared" si="23"/>
        <v>0</v>
      </c>
      <c r="N59" s="53">
        <f t="shared" si="24"/>
        <v>60</v>
      </c>
      <c r="O59" s="155">
        <f t="shared" si="25"/>
        <v>0</v>
      </c>
      <c r="P59" s="161"/>
      <c r="Q59" s="88"/>
      <c r="R59" s="194"/>
      <c r="S59" s="63">
        <f t="shared" si="26"/>
        <v>0</v>
      </c>
    </row>
    <row r="60" spans="1:19" s="141" customFormat="1" ht="15" customHeight="1" thickBot="1">
      <c r="A60" s="169"/>
      <c r="B60" s="179" t="s">
        <v>222</v>
      </c>
      <c r="C60" s="189">
        <f>COUNTA(C34:C59)</f>
        <v>26</v>
      </c>
      <c r="D60" s="171"/>
      <c r="E60" s="171"/>
      <c r="F60" s="171"/>
      <c r="G60" s="172">
        <f>SUM(G33:G59)</f>
        <v>55</v>
      </c>
      <c r="H60" s="173">
        <f>SUM(H33:H59)</f>
        <v>73</v>
      </c>
      <c r="I60" s="271">
        <f>SUM(I33:I59)</f>
        <v>0</v>
      </c>
      <c r="J60" s="174"/>
      <c r="K60" s="174"/>
      <c r="L60" s="174"/>
      <c r="M60" s="174"/>
      <c r="N60" s="174">
        <f>SUM(N33:N59)</f>
        <v>871</v>
      </c>
      <c r="O60" s="175">
        <f>SUM(O33:O59)</f>
        <v>28</v>
      </c>
      <c r="P60" s="176"/>
      <c r="Q60" s="177"/>
      <c r="R60" s="200" t="s">
        <v>222</v>
      </c>
      <c r="S60" s="178">
        <f>SUM(S33:S59)</f>
        <v>0</v>
      </c>
    </row>
    <row r="61" spans="1:19" s="144" customFormat="1" ht="15" customHeight="1">
      <c r="A61" s="78" t="s">
        <v>305</v>
      </c>
      <c r="B61" s="68"/>
      <c r="C61" s="59"/>
      <c r="D61" s="82"/>
      <c r="E61" s="82"/>
      <c r="F61" s="110"/>
      <c r="G61" s="87"/>
      <c r="H61" s="67"/>
      <c r="I61" s="274"/>
      <c r="J61" s="66"/>
      <c r="K61" s="66"/>
      <c r="L61" s="66"/>
      <c r="M61" s="66"/>
      <c r="N61" s="66"/>
      <c r="O61" s="154"/>
      <c r="P61" s="163"/>
      <c r="Q61" s="91"/>
      <c r="R61" s="197"/>
      <c r="S61" s="65"/>
    </row>
    <row r="62" spans="1:19" s="141" customFormat="1" ht="15" customHeight="1">
      <c r="A62" s="45">
        <v>1</v>
      </c>
      <c r="B62" s="55" t="s">
        <v>220</v>
      </c>
      <c r="C62" s="42" t="str">
        <f>A61</f>
        <v>11/10（月）</v>
      </c>
      <c r="D62" s="80">
        <v>0.22916666666666666</v>
      </c>
      <c r="E62" s="80">
        <v>0.70833333333333337</v>
      </c>
      <c r="F62" s="108">
        <f>E62-D62</f>
        <v>0.47916666666666674</v>
      </c>
      <c r="G62" s="84">
        <v>1</v>
      </c>
      <c r="H62" s="41">
        <v>2</v>
      </c>
      <c r="I62" s="255"/>
      <c r="J62" s="39">
        <f>SUM($K62:$L62)</f>
        <v>11.5</v>
      </c>
      <c r="K62" s="54">
        <f>TEXT(MAX(0,MIN($E62,"22:00")-MAX($D62,"5:00")),"h:mm")*24+TEXT(MAX(0,MIN($E62,"46:00")-MAX($D62,"29:00")),"h:mm")*24</f>
        <v>11.5</v>
      </c>
      <c r="L62" s="54">
        <f>TEXT(MAX(0,MIN($E62,"5:00")-MAX($D62,"00:00")),"h:mm")*24+TEXT(MAX(0,MIN($E62,"29:00")-MAX($D62,"22:00")),"h:mm")*24</f>
        <v>0</v>
      </c>
      <c r="M62" s="39">
        <f>IF((K62+L62-TEXT((F62),"h:mm")*24)&lt;0,0,(K62+L62-TEXT((F62),"h:mm")*24))</f>
        <v>0</v>
      </c>
      <c r="N62" s="38">
        <f>K62*H62</f>
        <v>23</v>
      </c>
      <c r="O62" s="156">
        <f>L62*H62</f>
        <v>0</v>
      </c>
      <c r="P62" s="161"/>
      <c r="Q62" s="88"/>
      <c r="R62" s="194"/>
      <c r="S62" s="63">
        <f>ROUNDDOWN(P62*N62+Q62*O62,0)+ROUNDDOWN(P62*0.13*I62*K62,0)</f>
        <v>0</v>
      </c>
    </row>
    <row r="63" spans="1:19" s="141" customFormat="1" ht="15" customHeight="1">
      <c r="A63" s="45">
        <v>2</v>
      </c>
      <c r="B63" s="55" t="s">
        <v>219</v>
      </c>
      <c r="C63" s="42" t="str">
        <f>A61</f>
        <v>11/10（月）</v>
      </c>
      <c r="D63" s="80">
        <v>0.375</v>
      </c>
      <c r="E63" s="80">
        <v>0.8125</v>
      </c>
      <c r="F63" s="108">
        <f>E63-D63</f>
        <v>0.4375</v>
      </c>
      <c r="G63" s="84">
        <v>1</v>
      </c>
      <c r="H63" s="41">
        <v>1</v>
      </c>
      <c r="I63" s="255"/>
      <c r="J63" s="39">
        <f>SUM($K63:$L63)</f>
        <v>10.5</v>
      </c>
      <c r="K63" s="54">
        <f>TEXT(MAX(0,MIN($E63,"22:00")-MAX($D63,"5:00")),"h:mm")*24+TEXT(MAX(0,MIN($E63,"46:00")-MAX($D63,"29:00")),"h:mm")*24</f>
        <v>10.5</v>
      </c>
      <c r="L63" s="54">
        <f>TEXT(MAX(0,MIN($E63,"5:00")-MAX($D63,"00:00")),"h:mm")*24+TEXT(MAX(0,MIN($E63,"29:00")-MAX($D63,"22:00")),"h:mm")*24</f>
        <v>0</v>
      </c>
      <c r="M63" s="39">
        <f>IF((K63+L63-TEXT((F63),"h:mm")*24)&lt;0,0,(K63+L63-TEXT((F63),"h:mm")*24))</f>
        <v>0</v>
      </c>
      <c r="N63" s="38">
        <f>K63*H63</f>
        <v>10.5</v>
      </c>
      <c r="O63" s="156">
        <f>L63*H63</f>
        <v>0</v>
      </c>
      <c r="P63" s="161"/>
      <c r="Q63" s="88"/>
      <c r="R63" s="194"/>
      <c r="S63" s="63">
        <f>ROUNDDOWN(P63*N63+Q63*O63,0)+ROUNDDOWN(P63*0.13*I63*K63,0)</f>
        <v>0</v>
      </c>
    </row>
    <row r="64" spans="1:19" s="141" customFormat="1" ht="15" customHeight="1">
      <c r="A64" s="45">
        <v>3</v>
      </c>
      <c r="B64" s="55" t="s">
        <v>217</v>
      </c>
      <c r="C64" s="42" t="str">
        <f>A61</f>
        <v>11/10（月）</v>
      </c>
      <c r="D64" s="80">
        <v>0.375</v>
      </c>
      <c r="E64" s="80">
        <v>0.8125</v>
      </c>
      <c r="F64" s="108">
        <f>E64-D64</f>
        <v>0.4375</v>
      </c>
      <c r="G64" s="84">
        <v>1</v>
      </c>
      <c r="H64" s="41">
        <v>1</v>
      </c>
      <c r="I64" s="255"/>
      <c r="J64" s="39">
        <f>SUM($K64:$L64)</f>
        <v>10.5</v>
      </c>
      <c r="K64" s="54">
        <f>TEXT(MAX(0,MIN($E64,"22:00")-MAX($D64,"5:00")),"h:mm")*24+TEXT(MAX(0,MIN($E64,"46:00")-MAX($D64,"29:00")),"h:mm")*24</f>
        <v>10.5</v>
      </c>
      <c r="L64" s="54">
        <f>TEXT(MAX(0,MIN($E64,"5:00")-MAX($D64,"00:00")),"h:mm")*24+TEXT(MAX(0,MIN($E64,"29:00")-MAX($D64,"22:00")),"h:mm")*24</f>
        <v>0</v>
      </c>
      <c r="M64" s="39">
        <f>IF((K64+L64-TEXT((F64),"h:mm")*24)&lt;0,0,(K64+L64-TEXT((F64),"h:mm")*24))</f>
        <v>0</v>
      </c>
      <c r="N64" s="38">
        <f>K64*H64</f>
        <v>10.5</v>
      </c>
      <c r="O64" s="156">
        <f>L64*H64</f>
        <v>0</v>
      </c>
      <c r="P64" s="161"/>
      <c r="Q64" s="88"/>
      <c r="R64" s="194"/>
      <c r="S64" s="63">
        <f>ROUNDDOWN(P64*N64+Q64*O64,0)+ROUNDDOWN(P64*0.13*I64*K64,0)</f>
        <v>0</v>
      </c>
    </row>
    <row r="65" spans="1:19" s="141" customFormat="1" ht="15" customHeight="1">
      <c r="A65" s="45">
        <v>4</v>
      </c>
      <c r="B65" s="55" t="s">
        <v>279</v>
      </c>
      <c r="C65" s="42" t="str">
        <f>A61</f>
        <v>11/10（月）</v>
      </c>
      <c r="D65" s="80">
        <v>0.375</v>
      </c>
      <c r="E65" s="80">
        <v>0.70833333333333337</v>
      </c>
      <c r="F65" s="108">
        <f>E65-D65</f>
        <v>0.33333333333333337</v>
      </c>
      <c r="G65" s="84">
        <v>1</v>
      </c>
      <c r="H65" s="41">
        <v>1</v>
      </c>
      <c r="I65" s="255"/>
      <c r="J65" s="39">
        <f>SUM($K65:$L65)</f>
        <v>8</v>
      </c>
      <c r="K65" s="54">
        <f>TEXT(MAX(0,MIN($E65,"22:00")-MAX($D65,"5:00")),"h:mm")*24+TEXT(MAX(0,MIN($E65,"46:00")-MAX($D65,"29:00")),"h:mm")*24</f>
        <v>8</v>
      </c>
      <c r="L65" s="54">
        <f>TEXT(MAX(0,MIN($E65,"5:00")-MAX($D65,"00:00")),"h:mm")*24+TEXT(MAX(0,MIN($E65,"29:00")-MAX($D65,"22:00")),"h:mm")*24</f>
        <v>0</v>
      </c>
      <c r="M65" s="39">
        <f>IF((K65+L65-TEXT((F65),"h:mm")*24)&lt;0,0,(K65+L65-TEXT((F65),"h:mm")*24))</f>
        <v>0</v>
      </c>
      <c r="N65" s="38">
        <f>K65*H65</f>
        <v>8</v>
      </c>
      <c r="O65" s="156">
        <f>L65*H65</f>
        <v>0</v>
      </c>
      <c r="P65" s="161"/>
      <c r="Q65" s="88"/>
      <c r="R65" s="194"/>
      <c r="S65" s="63">
        <f>ROUNDDOWN(P65*N65+Q65*O65,0)+ROUNDDOWN(P65*0.13*I65*K65,0)</f>
        <v>0</v>
      </c>
    </row>
    <row r="66" spans="1:19" s="141" customFormat="1" ht="15" customHeight="1" thickBot="1">
      <c r="A66" s="169"/>
      <c r="B66" s="179" t="s">
        <v>221</v>
      </c>
      <c r="C66" s="189">
        <f>COUNTA(C62:C65)</f>
        <v>4</v>
      </c>
      <c r="D66" s="171"/>
      <c r="E66" s="171"/>
      <c r="F66" s="171"/>
      <c r="G66" s="172">
        <f t="shared" ref="G66:N66" si="27">SUM(G61:G65)</f>
        <v>4</v>
      </c>
      <c r="H66" s="173">
        <f t="shared" si="27"/>
        <v>5</v>
      </c>
      <c r="I66" s="271">
        <f t="shared" si="27"/>
        <v>0</v>
      </c>
      <c r="J66" s="174"/>
      <c r="K66" s="174"/>
      <c r="L66" s="174"/>
      <c r="M66" s="174"/>
      <c r="N66" s="174">
        <f t="shared" si="27"/>
        <v>52</v>
      </c>
      <c r="O66" s="175"/>
      <c r="P66" s="176"/>
      <c r="Q66" s="177"/>
      <c r="R66" s="200" t="s">
        <v>221</v>
      </c>
      <c r="S66" s="178">
        <f>SUM(S61:S65)</f>
        <v>0</v>
      </c>
    </row>
    <row r="67" spans="1:19" s="141" customFormat="1" ht="15" customHeight="1">
      <c r="A67" s="77" t="s">
        <v>306</v>
      </c>
      <c r="B67" s="62"/>
      <c r="C67" s="58"/>
      <c r="D67" s="79"/>
      <c r="E67" s="79"/>
      <c r="F67" s="107"/>
      <c r="G67" s="85"/>
      <c r="H67" s="61"/>
      <c r="I67" s="272"/>
      <c r="J67" s="58"/>
      <c r="K67" s="58"/>
      <c r="L67" s="58"/>
      <c r="M67" s="58"/>
      <c r="N67" s="60"/>
      <c r="O67" s="154"/>
      <c r="P67" s="160"/>
      <c r="Q67" s="89"/>
      <c r="R67" s="195"/>
      <c r="S67" s="57"/>
    </row>
    <row r="68" spans="1:19" s="143" customFormat="1" ht="15" customHeight="1">
      <c r="A68" s="45">
        <v>1</v>
      </c>
      <c r="B68" s="55" t="s">
        <v>220</v>
      </c>
      <c r="C68" s="42" t="str">
        <f>A67</f>
        <v>11/9（日）</v>
      </c>
      <c r="D68" s="80">
        <v>1</v>
      </c>
      <c r="E68" s="80">
        <v>1.9166666666666665</v>
      </c>
      <c r="F68" s="108">
        <f t="shared" ref="F68:F95" si="28">E68-D68</f>
        <v>0.91666666666666652</v>
      </c>
      <c r="G68" s="84">
        <v>1</v>
      </c>
      <c r="H68" s="41">
        <v>2</v>
      </c>
      <c r="I68" s="255"/>
      <c r="J68" s="39">
        <f t="shared" ref="J68:J95" si="29">SUM($K68:$L68)</f>
        <v>22</v>
      </c>
      <c r="K68" s="54">
        <f t="shared" ref="K68:K95" si="30">TEXT(MAX(0,MIN($E68,"22:00")-MAX($D68,"5:00")),"h:mm")*24+TEXT(MAX(0,MIN($E68,"46:00")-MAX($D68,"29:00")),"h:mm")*24</f>
        <v>17</v>
      </c>
      <c r="L68" s="54">
        <f t="shared" ref="L68:L95" si="31">TEXT(MAX(0,MIN($E68,"5:00")-MAX($D68,"00:00")),"h:mm")*24+TEXT(MAX(0,MIN($E68,"29:00")-MAX($D68,"22:00")),"h:mm")*24</f>
        <v>5</v>
      </c>
      <c r="M68" s="39">
        <f t="shared" ref="M68:M95" si="32">IF((K68+L68-TEXT((F68),"h:mm")*24)&lt;0,0,(K68+L68-TEXT((F68),"h:mm")*24))</f>
        <v>0</v>
      </c>
      <c r="N68" s="38">
        <f t="shared" ref="N68:N95" si="33">K68*H68</f>
        <v>34</v>
      </c>
      <c r="O68" s="156">
        <f t="shared" ref="O68:O95" si="34">L68*H68</f>
        <v>10</v>
      </c>
      <c r="P68" s="161"/>
      <c r="Q68" s="88"/>
      <c r="R68" s="194"/>
      <c r="S68" s="63">
        <f t="shared" ref="S68:S95" si="35">ROUNDDOWN(P68*N68+Q68*O68,0)+ROUNDDOWN(P68*0.13*I68*K68,0)</f>
        <v>0</v>
      </c>
    </row>
    <row r="69" spans="1:19" s="143" customFormat="1" ht="15" customHeight="1">
      <c r="A69" s="45">
        <v>2</v>
      </c>
      <c r="B69" s="55" t="s">
        <v>280</v>
      </c>
      <c r="C69" s="42" t="str">
        <f>A67</f>
        <v>11/9（日）</v>
      </c>
      <c r="D69" s="80">
        <v>0.27083333333333331</v>
      </c>
      <c r="E69" s="80">
        <v>0.60416666666666663</v>
      </c>
      <c r="F69" s="108">
        <f t="shared" si="28"/>
        <v>0.33333333333333331</v>
      </c>
      <c r="G69" s="84">
        <v>1</v>
      </c>
      <c r="H69" s="41">
        <v>1</v>
      </c>
      <c r="I69" s="255"/>
      <c r="J69" s="39">
        <f t="shared" si="29"/>
        <v>8</v>
      </c>
      <c r="K69" s="54">
        <f t="shared" si="30"/>
        <v>8</v>
      </c>
      <c r="L69" s="54">
        <f t="shared" si="31"/>
        <v>0</v>
      </c>
      <c r="M69" s="39">
        <f t="shared" si="32"/>
        <v>0</v>
      </c>
      <c r="N69" s="38">
        <f t="shared" si="33"/>
        <v>8</v>
      </c>
      <c r="O69" s="156">
        <f t="shared" si="34"/>
        <v>0</v>
      </c>
      <c r="P69" s="161"/>
      <c r="Q69" s="88"/>
      <c r="R69" s="194"/>
      <c r="S69" s="63">
        <f t="shared" si="35"/>
        <v>0</v>
      </c>
    </row>
    <row r="70" spans="1:19" s="141" customFormat="1" ht="15" customHeight="1">
      <c r="A70" s="45">
        <v>3</v>
      </c>
      <c r="B70" s="55" t="s">
        <v>258</v>
      </c>
      <c r="C70" s="42" t="str">
        <f>A67</f>
        <v>11/9（日）</v>
      </c>
      <c r="D70" s="80">
        <v>0.22916666666666666</v>
      </c>
      <c r="E70" s="80">
        <v>0.91666666666666663</v>
      </c>
      <c r="F70" s="108">
        <f t="shared" si="28"/>
        <v>0.6875</v>
      </c>
      <c r="G70" s="84">
        <v>1</v>
      </c>
      <c r="H70" s="41">
        <v>1</v>
      </c>
      <c r="I70" s="255"/>
      <c r="J70" s="39">
        <f t="shared" si="29"/>
        <v>16.5</v>
      </c>
      <c r="K70" s="54">
        <f t="shared" si="30"/>
        <v>16.5</v>
      </c>
      <c r="L70" s="54">
        <f t="shared" si="31"/>
        <v>0</v>
      </c>
      <c r="M70" s="39">
        <f t="shared" si="32"/>
        <v>0</v>
      </c>
      <c r="N70" s="38">
        <f t="shared" si="33"/>
        <v>16.5</v>
      </c>
      <c r="O70" s="156">
        <f t="shared" si="34"/>
        <v>0</v>
      </c>
      <c r="P70" s="161"/>
      <c r="Q70" s="88"/>
      <c r="R70" s="194"/>
      <c r="S70" s="63">
        <f t="shared" si="35"/>
        <v>0</v>
      </c>
    </row>
    <row r="71" spans="1:19" s="141" customFormat="1" ht="15" customHeight="1">
      <c r="A71" s="45">
        <v>4</v>
      </c>
      <c r="B71" s="55" t="s">
        <v>275</v>
      </c>
      <c r="C71" s="42" t="str">
        <f>A67</f>
        <v>11/9（日）</v>
      </c>
      <c r="D71" s="80">
        <v>0.22916666666666666</v>
      </c>
      <c r="E71" s="80">
        <v>0.875</v>
      </c>
      <c r="F71" s="108">
        <f t="shared" si="28"/>
        <v>0.64583333333333337</v>
      </c>
      <c r="G71" s="84">
        <v>1</v>
      </c>
      <c r="H71" s="41">
        <v>1</v>
      </c>
      <c r="I71" s="255"/>
      <c r="J71" s="54">
        <f t="shared" si="29"/>
        <v>15.5</v>
      </c>
      <c r="K71" s="54">
        <f t="shared" si="30"/>
        <v>15.5</v>
      </c>
      <c r="L71" s="54">
        <f t="shared" si="31"/>
        <v>0</v>
      </c>
      <c r="M71" s="39">
        <f t="shared" si="32"/>
        <v>0</v>
      </c>
      <c r="N71" s="38">
        <f t="shared" si="33"/>
        <v>15.5</v>
      </c>
      <c r="O71" s="156">
        <f t="shared" si="34"/>
        <v>0</v>
      </c>
      <c r="P71" s="161"/>
      <c r="Q71" s="88"/>
      <c r="R71" s="194"/>
      <c r="S71" s="63">
        <f t="shared" si="35"/>
        <v>0</v>
      </c>
    </row>
    <row r="72" spans="1:19" s="141" customFormat="1" ht="15" customHeight="1">
      <c r="A72" s="45">
        <v>5</v>
      </c>
      <c r="B72" s="55" t="s">
        <v>217</v>
      </c>
      <c r="C72" s="42" t="str">
        <f>A67</f>
        <v>11/9（日）</v>
      </c>
      <c r="D72" s="80">
        <v>0.22916666666666666</v>
      </c>
      <c r="E72" s="80">
        <v>0.875</v>
      </c>
      <c r="F72" s="108">
        <f t="shared" si="28"/>
        <v>0.64583333333333337</v>
      </c>
      <c r="G72" s="84">
        <v>2</v>
      </c>
      <c r="H72" s="41">
        <v>3</v>
      </c>
      <c r="I72" s="255"/>
      <c r="J72" s="54">
        <f t="shared" si="29"/>
        <v>15.5</v>
      </c>
      <c r="K72" s="54">
        <f t="shared" si="30"/>
        <v>15.5</v>
      </c>
      <c r="L72" s="54">
        <f t="shared" si="31"/>
        <v>0</v>
      </c>
      <c r="M72" s="39">
        <f t="shared" si="32"/>
        <v>0</v>
      </c>
      <c r="N72" s="38">
        <f t="shared" si="33"/>
        <v>46.5</v>
      </c>
      <c r="O72" s="156">
        <f t="shared" si="34"/>
        <v>0</v>
      </c>
      <c r="P72" s="161"/>
      <c r="Q72" s="88"/>
      <c r="R72" s="194"/>
      <c r="S72" s="63">
        <f t="shared" si="35"/>
        <v>0</v>
      </c>
    </row>
    <row r="73" spans="1:19" s="141" customFormat="1" ht="15" customHeight="1">
      <c r="A73" s="45">
        <v>6</v>
      </c>
      <c r="B73" s="55" t="s">
        <v>216</v>
      </c>
      <c r="C73" s="42" t="str">
        <f>A67</f>
        <v>11/9（日）</v>
      </c>
      <c r="D73" s="80">
        <v>0.22916666666666666</v>
      </c>
      <c r="E73" s="80">
        <v>0.875</v>
      </c>
      <c r="F73" s="108">
        <f t="shared" si="28"/>
        <v>0.64583333333333337</v>
      </c>
      <c r="G73" s="84">
        <v>1</v>
      </c>
      <c r="H73" s="41">
        <v>1</v>
      </c>
      <c r="I73" s="255"/>
      <c r="J73" s="54">
        <f t="shared" si="29"/>
        <v>15.5</v>
      </c>
      <c r="K73" s="54">
        <f t="shared" si="30"/>
        <v>15.5</v>
      </c>
      <c r="L73" s="54">
        <f t="shared" si="31"/>
        <v>0</v>
      </c>
      <c r="M73" s="39">
        <f t="shared" si="32"/>
        <v>0</v>
      </c>
      <c r="N73" s="38">
        <f t="shared" si="33"/>
        <v>15.5</v>
      </c>
      <c r="O73" s="156">
        <f t="shared" si="34"/>
        <v>0</v>
      </c>
      <c r="P73" s="161"/>
      <c r="Q73" s="88"/>
      <c r="R73" s="194"/>
      <c r="S73" s="63">
        <f t="shared" si="35"/>
        <v>0</v>
      </c>
    </row>
    <row r="74" spans="1:19" s="141" customFormat="1" ht="15" customHeight="1">
      <c r="A74" s="45">
        <v>7</v>
      </c>
      <c r="B74" s="55" t="s">
        <v>218</v>
      </c>
      <c r="C74" s="42" t="str">
        <f>A67</f>
        <v>11/9（日）</v>
      </c>
      <c r="D74" s="80">
        <v>0.22916666666666666</v>
      </c>
      <c r="E74" s="80">
        <v>0.91666666666666663</v>
      </c>
      <c r="F74" s="108">
        <f>E74-D74</f>
        <v>0.6875</v>
      </c>
      <c r="G74" s="84">
        <v>1</v>
      </c>
      <c r="H74" s="41">
        <v>2</v>
      </c>
      <c r="I74" s="255"/>
      <c r="J74" s="39">
        <f>SUM($K74:$L74)</f>
        <v>16.5</v>
      </c>
      <c r="K74" s="54">
        <f>TEXT(MAX(0,MIN($E74,"22:00")-MAX($D74,"5:00")),"h:mm")*24+TEXT(MAX(0,MIN($E74,"46:00")-MAX($D74,"29:00")),"h:mm")*24</f>
        <v>16.5</v>
      </c>
      <c r="L74" s="54">
        <f>TEXT(MAX(0,MIN($E74,"5:00")-MAX($D74,"00:00")),"h:mm")*24+TEXT(MAX(0,MIN($E74,"29:00")-MAX($D74,"22:00")),"h:mm")*24</f>
        <v>0</v>
      </c>
      <c r="M74" s="39">
        <f t="shared" si="32"/>
        <v>0</v>
      </c>
      <c r="N74" s="38">
        <f>K74*H74</f>
        <v>33</v>
      </c>
      <c r="O74" s="156">
        <f>L74*H74</f>
        <v>0</v>
      </c>
      <c r="P74" s="161"/>
      <c r="Q74" s="88"/>
      <c r="R74" s="194"/>
      <c r="S74" s="63">
        <f t="shared" si="35"/>
        <v>0</v>
      </c>
    </row>
    <row r="75" spans="1:19" s="141" customFormat="1" ht="15" customHeight="1">
      <c r="A75" s="45">
        <v>8</v>
      </c>
      <c r="B75" s="55" t="s">
        <v>215</v>
      </c>
      <c r="C75" s="42" t="str">
        <f>A67</f>
        <v>11/9（日）</v>
      </c>
      <c r="D75" s="80">
        <v>0.22916666666666666</v>
      </c>
      <c r="E75" s="80">
        <v>0.875</v>
      </c>
      <c r="F75" s="108">
        <f t="shared" si="28"/>
        <v>0.64583333333333337</v>
      </c>
      <c r="G75" s="84">
        <v>1</v>
      </c>
      <c r="H75" s="41">
        <v>1</v>
      </c>
      <c r="I75" s="255"/>
      <c r="J75" s="39">
        <f t="shared" si="29"/>
        <v>15.5</v>
      </c>
      <c r="K75" s="54">
        <f t="shared" si="30"/>
        <v>15.5</v>
      </c>
      <c r="L75" s="54">
        <f t="shared" si="31"/>
        <v>0</v>
      </c>
      <c r="M75" s="39">
        <f t="shared" si="32"/>
        <v>0</v>
      </c>
      <c r="N75" s="38">
        <f t="shared" si="33"/>
        <v>15.5</v>
      </c>
      <c r="O75" s="156">
        <f t="shared" si="34"/>
        <v>0</v>
      </c>
      <c r="P75" s="161"/>
      <c r="Q75" s="88"/>
      <c r="R75" s="194"/>
      <c r="S75" s="63">
        <f t="shared" si="35"/>
        <v>0</v>
      </c>
    </row>
    <row r="76" spans="1:19" s="141" customFormat="1" ht="15" customHeight="1">
      <c r="A76" s="45">
        <v>9</v>
      </c>
      <c r="B76" s="55" t="s">
        <v>214</v>
      </c>
      <c r="C76" s="42" t="str">
        <f>A67</f>
        <v>11/9（日）</v>
      </c>
      <c r="D76" s="80">
        <v>0.20833333333333334</v>
      </c>
      <c r="E76" s="80">
        <v>0.75</v>
      </c>
      <c r="F76" s="108">
        <f t="shared" si="28"/>
        <v>0.54166666666666663</v>
      </c>
      <c r="G76" s="84">
        <v>3</v>
      </c>
      <c r="H76" s="41">
        <v>4</v>
      </c>
      <c r="I76" s="255"/>
      <c r="J76" s="39">
        <f t="shared" si="29"/>
        <v>13</v>
      </c>
      <c r="K76" s="54">
        <f t="shared" si="30"/>
        <v>13</v>
      </c>
      <c r="L76" s="54">
        <f t="shared" si="31"/>
        <v>0</v>
      </c>
      <c r="M76" s="39">
        <f t="shared" si="32"/>
        <v>0</v>
      </c>
      <c r="N76" s="38">
        <f t="shared" si="33"/>
        <v>52</v>
      </c>
      <c r="O76" s="156">
        <f t="shared" si="34"/>
        <v>0</v>
      </c>
      <c r="P76" s="161"/>
      <c r="Q76" s="88"/>
      <c r="R76" s="194"/>
      <c r="S76" s="63">
        <f t="shared" si="35"/>
        <v>0</v>
      </c>
    </row>
    <row r="77" spans="1:19" s="143" customFormat="1" ht="15" customHeight="1">
      <c r="A77" s="45">
        <v>10</v>
      </c>
      <c r="B77" s="56" t="s">
        <v>281</v>
      </c>
      <c r="C77" s="42" t="str">
        <f>A67</f>
        <v>11/9（日）</v>
      </c>
      <c r="D77" s="80">
        <v>0.27083333333333331</v>
      </c>
      <c r="E77" s="80">
        <v>0.6875</v>
      </c>
      <c r="F77" s="108">
        <f t="shared" si="28"/>
        <v>0.41666666666666669</v>
      </c>
      <c r="G77" s="84">
        <v>6</v>
      </c>
      <c r="H77" s="41">
        <v>4</v>
      </c>
      <c r="I77" s="255"/>
      <c r="J77" s="39">
        <f t="shared" si="29"/>
        <v>10</v>
      </c>
      <c r="K77" s="54">
        <f t="shared" si="30"/>
        <v>10</v>
      </c>
      <c r="L77" s="54">
        <f t="shared" si="31"/>
        <v>0</v>
      </c>
      <c r="M77" s="39">
        <f t="shared" si="32"/>
        <v>0</v>
      </c>
      <c r="N77" s="38">
        <f t="shared" si="33"/>
        <v>40</v>
      </c>
      <c r="O77" s="156">
        <f t="shared" si="34"/>
        <v>0</v>
      </c>
      <c r="P77" s="161"/>
      <c r="Q77" s="88"/>
      <c r="R77" s="194"/>
      <c r="S77" s="63">
        <f t="shared" si="35"/>
        <v>0</v>
      </c>
    </row>
    <row r="78" spans="1:19" s="141" customFormat="1" ht="15" customHeight="1">
      <c r="A78" s="45">
        <v>11</v>
      </c>
      <c r="B78" s="56" t="s">
        <v>201</v>
      </c>
      <c r="C78" s="44" t="str">
        <f>A67</f>
        <v>11/9（日）</v>
      </c>
      <c r="D78" s="80">
        <v>1</v>
      </c>
      <c r="E78" s="80">
        <v>1.3333333333333333</v>
      </c>
      <c r="F78" s="108">
        <f t="shared" si="28"/>
        <v>0.33333333333333326</v>
      </c>
      <c r="G78" s="84">
        <v>3</v>
      </c>
      <c r="H78" s="41">
        <v>5</v>
      </c>
      <c r="I78" s="255"/>
      <c r="J78" s="54">
        <f t="shared" si="29"/>
        <v>8</v>
      </c>
      <c r="K78" s="54">
        <f t="shared" si="30"/>
        <v>3</v>
      </c>
      <c r="L78" s="54">
        <f t="shared" si="31"/>
        <v>5</v>
      </c>
      <c r="M78" s="39">
        <f t="shared" si="32"/>
        <v>0</v>
      </c>
      <c r="N78" s="53">
        <f t="shared" si="33"/>
        <v>15</v>
      </c>
      <c r="O78" s="155">
        <f t="shared" si="34"/>
        <v>25</v>
      </c>
      <c r="P78" s="161"/>
      <c r="Q78" s="88"/>
      <c r="R78" s="194"/>
      <c r="S78" s="63">
        <f t="shared" si="35"/>
        <v>0</v>
      </c>
    </row>
    <row r="79" spans="1:19" s="141" customFormat="1" ht="15" customHeight="1">
      <c r="A79" s="45">
        <v>12</v>
      </c>
      <c r="B79" s="55" t="s">
        <v>257</v>
      </c>
      <c r="C79" s="42" t="str">
        <f>A67</f>
        <v>11/9（日）</v>
      </c>
      <c r="D79" s="80">
        <v>0.33333333333333331</v>
      </c>
      <c r="E79" s="80">
        <v>0.875</v>
      </c>
      <c r="F79" s="108">
        <f t="shared" si="28"/>
        <v>0.54166666666666674</v>
      </c>
      <c r="G79" s="84">
        <v>1</v>
      </c>
      <c r="H79" s="41">
        <v>2</v>
      </c>
      <c r="I79" s="255"/>
      <c r="J79" s="39">
        <f t="shared" si="29"/>
        <v>13</v>
      </c>
      <c r="K79" s="54">
        <f t="shared" si="30"/>
        <v>13</v>
      </c>
      <c r="L79" s="54">
        <f t="shared" si="31"/>
        <v>0</v>
      </c>
      <c r="M79" s="39">
        <f t="shared" si="32"/>
        <v>0</v>
      </c>
      <c r="N79" s="38">
        <f t="shared" si="33"/>
        <v>26</v>
      </c>
      <c r="O79" s="156">
        <f t="shared" si="34"/>
        <v>0</v>
      </c>
      <c r="P79" s="161"/>
      <c r="Q79" s="88"/>
      <c r="R79" s="194"/>
      <c r="S79" s="63">
        <f t="shared" si="35"/>
        <v>0</v>
      </c>
    </row>
    <row r="80" spans="1:19" s="141" customFormat="1" ht="15" customHeight="1">
      <c r="A80" s="45">
        <v>13</v>
      </c>
      <c r="B80" s="55" t="s">
        <v>313</v>
      </c>
      <c r="C80" s="42" t="str">
        <f>A67</f>
        <v>11/9（日）</v>
      </c>
      <c r="D80" s="80">
        <v>0.27083333333333331</v>
      </c>
      <c r="E80" s="80">
        <v>0.75</v>
      </c>
      <c r="F80" s="108">
        <f t="shared" si="28"/>
        <v>0.47916666666666669</v>
      </c>
      <c r="G80" s="84">
        <v>2</v>
      </c>
      <c r="H80" s="41">
        <v>3</v>
      </c>
      <c r="I80" s="255"/>
      <c r="J80" s="39">
        <f t="shared" si="29"/>
        <v>11.5</v>
      </c>
      <c r="K80" s="54">
        <f t="shared" si="30"/>
        <v>11.5</v>
      </c>
      <c r="L80" s="54">
        <f t="shared" si="31"/>
        <v>0</v>
      </c>
      <c r="M80" s="39">
        <f t="shared" si="32"/>
        <v>0</v>
      </c>
      <c r="N80" s="38">
        <f t="shared" si="33"/>
        <v>34.5</v>
      </c>
      <c r="O80" s="156">
        <f t="shared" si="34"/>
        <v>0</v>
      </c>
      <c r="P80" s="161"/>
      <c r="Q80" s="88"/>
      <c r="R80" s="194"/>
      <c r="S80" s="63">
        <f t="shared" si="35"/>
        <v>0</v>
      </c>
    </row>
    <row r="81" spans="1:19" s="141" customFormat="1" ht="15" customHeight="1">
      <c r="A81" s="45">
        <v>14</v>
      </c>
      <c r="B81" s="55" t="s">
        <v>212</v>
      </c>
      <c r="C81" s="42" t="str">
        <f>A67</f>
        <v>11/9（日）</v>
      </c>
      <c r="D81" s="80">
        <v>0.27083333333333331</v>
      </c>
      <c r="E81" s="80">
        <v>0.75</v>
      </c>
      <c r="F81" s="108">
        <f t="shared" si="28"/>
        <v>0.47916666666666669</v>
      </c>
      <c r="G81" s="84">
        <v>1</v>
      </c>
      <c r="H81" s="41">
        <v>1</v>
      </c>
      <c r="I81" s="255"/>
      <c r="J81" s="39">
        <f t="shared" si="29"/>
        <v>11.5</v>
      </c>
      <c r="K81" s="54">
        <f t="shared" si="30"/>
        <v>11.5</v>
      </c>
      <c r="L81" s="54">
        <f t="shared" si="31"/>
        <v>0</v>
      </c>
      <c r="M81" s="39">
        <f t="shared" si="32"/>
        <v>0</v>
      </c>
      <c r="N81" s="38">
        <f t="shared" si="33"/>
        <v>11.5</v>
      </c>
      <c r="O81" s="156">
        <f t="shared" si="34"/>
        <v>0</v>
      </c>
      <c r="P81" s="161"/>
      <c r="Q81" s="88"/>
      <c r="R81" s="194"/>
      <c r="S81" s="63">
        <f t="shared" si="35"/>
        <v>0</v>
      </c>
    </row>
    <row r="82" spans="1:19" s="141" customFormat="1" ht="15" customHeight="1">
      <c r="A82" s="45">
        <v>15</v>
      </c>
      <c r="B82" s="55" t="s">
        <v>211</v>
      </c>
      <c r="C82" s="42" t="str">
        <f>A67</f>
        <v>11/9（日）</v>
      </c>
      <c r="D82" s="80">
        <v>0.27083333333333331</v>
      </c>
      <c r="E82" s="80">
        <v>0.75</v>
      </c>
      <c r="F82" s="108">
        <f t="shared" si="28"/>
        <v>0.47916666666666669</v>
      </c>
      <c r="G82" s="84">
        <v>1</v>
      </c>
      <c r="H82" s="41">
        <v>1</v>
      </c>
      <c r="I82" s="255"/>
      <c r="J82" s="39">
        <f t="shared" si="29"/>
        <v>11.5</v>
      </c>
      <c r="K82" s="54">
        <f t="shared" si="30"/>
        <v>11.5</v>
      </c>
      <c r="L82" s="54">
        <f t="shared" si="31"/>
        <v>0</v>
      </c>
      <c r="M82" s="39">
        <f t="shared" si="32"/>
        <v>0</v>
      </c>
      <c r="N82" s="38">
        <f t="shared" si="33"/>
        <v>11.5</v>
      </c>
      <c r="O82" s="156">
        <f t="shared" si="34"/>
        <v>0</v>
      </c>
      <c r="P82" s="161"/>
      <c r="Q82" s="88"/>
      <c r="R82" s="194"/>
      <c r="S82" s="63">
        <f t="shared" si="35"/>
        <v>0</v>
      </c>
    </row>
    <row r="83" spans="1:19" s="141" customFormat="1" ht="15" customHeight="1">
      <c r="A83" s="45">
        <v>16</v>
      </c>
      <c r="B83" s="56" t="s">
        <v>210</v>
      </c>
      <c r="C83" s="44" t="str">
        <f>A67</f>
        <v>11/9（日）</v>
      </c>
      <c r="D83" s="80">
        <v>0.29166666666666669</v>
      </c>
      <c r="E83" s="80">
        <v>0.6875</v>
      </c>
      <c r="F83" s="108">
        <f t="shared" si="28"/>
        <v>0.39583333333333331</v>
      </c>
      <c r="G83" s="84">
        <v>3</v>
      </c>
      <c r="H83" s="41">
        <v>2</v>
      </c>
      <c r="I83" s="255"/>
      <c r="J83" s="54">
        <f t="shared" si="29"/>
        <v>9.5</v>
      </c>
      <c r="K83" s="54">
        <f t="shared" si="30"/>
        <v>9.5</v>
      </c>
      <c r="L83" s="54">
        <f t="shared" si="31"/>
        <v>0</v>
      </c>
      <c r="M83" s="39">
        <f t="shared" si="32"/>
        <v>0</v>
      </c>
      <c r="N83" s="53">
        <f t="shared" si="33"/>
        <v>19</v>
      </c>
      <c r="O83" s="155">
        <f t="shared" si="34"/>
        <v>0</v>
      </c>
      <c r="P83" s="161"/>
      <c r="Q83" s="88"/>
      <c r="R83" s="194"/>
      <c r="S83" s="63">
        <f t="shared" si="35"/>
        <v>0</v>
      </c>
    </row>
    <row r="84" spans="1:19" s="141" customFormat="1" ht="15" customHeight="1">
      <c r="A84" s="45">
        <v>17</v>
      </c>
      <c r="B84" s="55" t="s">
        <v>209</v>
      </c>
      <c r="C84" s="42" t="str">
        <f>A67</f>
        <v>11/9（日）</v>
      </c>
      <c r="D84" s="80">
        <v>0.25</v>
      </c>
      <c r="E84" s="80">
        <v>0.70833333333333337</v>
      </c>
      <c r="F84" s="108">
        <f t="shared" si="28"/>
        <v>0.45833333333333337</v>
      </c>
      <c r="G84" s="84">
        <v>9</v>
      </c>
      <c r="H84" s="41">
        <v>11</v>
      </c>
      <c r="I84" s="255"/>
      <c r="J84" s="39">
        <f t="shared" si="29"/>
        <v>11</v>
      </c>
      <c r="K84" s="54">
        <f t="shared" si="30"/>
        <v>11</v>
      </c>
      <c r="L84" s="54">
        <f t="shared" si="31"/>
        <v>0</v>
      </c>
      <c r="M84" s="39">
        <f t="shared" si="32"/>
        <v>0</v>
      </c>
      <c r="N84" s="38">
        <f t="shared" si="33"/>
        <v>121</v>
      </c>
      <c r="O84" s="156">
        <f t="shared" si="34"/>
        <v>0</v>
      </c>
      <c r="P84" s="161"/>
      <c r="Q84" s="88"/>
      <c r="R84" s="194"/>
      <c r="S84" s="63">
        <f t="shared" si="35"/>
        <v>0</v>
      </c>
    </row>
    <row r="85" spans="1:19" s="141" customFormat="1" ht="15" customHeight="1">
      <c r="A85" s="45">
        <v>18</v>
      </c>
      <c r="B85" s="55" t="s">
        <v>208</v>
      </c>
      <c r="C85" s="42" t="str">
        <f>A67</f>
        <v>11/9（日）</v>
      </c>
      <c r="D85" s="80">
        <v>0.25</v>
      </c>
      <c r="E85" s="80">
        <v>0.70833333333333337</v>
      </c>
      <c r="F85" s="108">
        <f t="shared" si="28"/>
        <v>0.45833333333333337</v>
      </c>
      <c r="G85" s="84">
        <v>8</v>
      </c>
      <c r="H85" s="41">
        <v>8</v>
      </c>
      <c r="I85" s="255"/>
      <c r="J85" s="39">
        <f t="shared" si="29"/>
        <v>11</v>
      </c>
      <c r="K85" s="54">
        <f t="shared" si="30"/>
        <v>11</v>
      </c>
      <c r="L85" s="54">
        <f t="shared" si="31"/>
        <v>0</v>
      </c>
      <c r="M85" s="39">
        <f t="shared" si="32"/>
        <v>0</v>
      </c>
      <c r="N85" s="38">
        <f t="shared" si="33"/>
        <v>88</v>
      </c>
      <c r="O85" s="156">
        <f t="shared" si="34"/>
        <v>0</v>
      </c>
      <c r="P85" s="161"/>
      <c r="Q85" s="88"/>
      <c r="R85" s="194"/>
      <c r="S85" s="63">
        <f t="shared" si="35"/>
        <v>0</v>
      </c>
    </row>
    <row r="86" spans="1:19" s="141" customFormat="1" ht="15" customHeight="1">
      <c r="A86" s="228">
        <v>19</v>
      </c>
      <c r="B86" s="55" t="s">
        <v>207</v>
      </c>
      <c r="C86" s="42" t="str">
        <f>A67</f>
        <v>11/9（日）</v>
      </c>
      <c r="D86" s="80">
        <v>0.25</v>
      </c>
      <c r="E86" s="80">
        <v>0.70833333333333337</v>
      </c>
      <c r="F86" s="108">
        <f t="shared" si="28"/>
        <v>0.45833333333333337</v>
      </c>
      <c r="G86" s="84">
        <v>2</v>
      </c>
      <c r="H86" s="41">
        <v>2</v>
      </c>
      <c r="I86" s="255"/>
      <c r="J86" s="39">
        <f t="shared" si="29"/>
        <v>11</v>
      </c>
      <c r="K86" s="54">
        <f t="shared" si="30"/>
        <v>11</v>
      </c>
      <c r="L86" s="54">
        <f t="shared" si="31"/>
        <v>0</v>
      </c>
      <c r="M86" s="39">
        <f t="shared" si="32"/>
        <v>0</v>
      </c>
      <c r="N86" s="38">
        <f t="shared" si="33"/>
        <v>22</v>
      </c>
      <c r="O86" s="156">
        <f t="shared" si="34"/>
        <v>0</v>
      </c>
      <c r="P86" s="161"/>
      <c r="Q86" s="88"/>
      <c r="R86" s="194"/>
      <c r="S86" s="63">
        <f t="shared" si="35"/>
        <v>0</v>
      </c>
    </row>
    <row r="87" spans="1:19" s="141" customFormat="1" ht="15" customHeight="1">
      <c r="A87" s="45">
        <v>20</v>
      </c>
      <c r="B87" s="55" t="s">
        <v>206</v>
      </c>
      <c r="C87" s="42" t="str">
        <f>A67</f>
        <v>11/9（日）</v>
      </c>
      <c r="D87" s="80">
        <v>0.25</v>
      </c>
      <c r="E87" s="80">
        <v>0.70833333333333337</v>
      </c>
      <c r="F87" s="108">
        <f t="shared" si="28"/>
        <v>0.45833333333333337</v>
      </c>
      <c r="G87" s="84">
        <v>2</v>
      </c>
      <c r="H87" s="41">
        <v>2</v>
      </c>
      <c r="I87" s="255"/>
      <c r="J87" s="39">
        <f t="shared" si="29"/>
        <v>11</v>
      </c>
      <c r="K87" s="54">
        <f t="shared" si="30"/>
        <v>11</v>
      </c>
      <c r="L87" s="54">
        <f t="shared" si="31"/>
        <v>0</v>
      </c>
      <c r="M87" s="39">
        <f t="shared" si="32"/>
        <v>0</v>
      </c>
      <c r="N87" s="38">
        <f t="shared" si="33"/>
        <v>22</v>
      </c>
      <c r="O87" s="156">
        <f t="shared" si="34"/>
        <v>0</v>
      </c>
      <c r="P87" s="161"/>
      <c r="Q87" s="88"/>
      <c r="R87" s="194"/>
      <c r="S87" s="63">
        <f t="shared" si="35"/>
        <v>0</v>
      </c>
    </row>
    <row r="88" spans="1:19" s="141" customFormat="1" ht="15" customHeight="1">
      <c r="A88" s="228">
        <v>21</v>
      </c>
      <c r="B88" s="55" t="s">
        <v>205</v>
      </c>
      <c r="C88" s="42" t="str">
        <f>A67</f>
        <v>11/9（日）</v>
      </c>
      <c r="D88" s="80">
        <v>0.25</v>
      </c>
      <c r="E88" s="80">
        <v>0.70833333333333337</v>
      </c>
      <c r="F88" s="108">
        <f t="shared" si="28"/>
        <v>0.45833333333333337</v>
      </c>
      <c r="G88" s="84">
        <v>1</v>
      </c>
      <c r="H88" s="41">
        <v>1</v>
      </c>
      <c r="I88" s="255"/>
      <c r="J88" s="39">
        <f t="shared" si="29"/>
        <v>11</v>
      </c>
      <c r="K88" s="54">
        <f t="shared" si="30"/>
        <v>11</v>
      </c>
      <c r="L88" s="54">
        <f t="shared" si="31"/>
        <v>0</v>
      </c>
      <c r="M88" s="39">
        <f t="shared" si="32"/>
        <v>0</v>
      </c>
      <c r="N88" s="38">
        <f t="shared" si="33"/>
        <v>11</v>
      </c>
      <c r="O88" s="156">
        <f t="shared" si="34"/>
        <v>0</v>
      </c>
      <c r="P88" s="161"/>
      <c r="Q88" s="88"/>
      <c r="R88" s="194"/>
      <c r="S88" s="63">
        <f t="shared" si="35"/>
        <v>0</v>
      </c>
    </row>
    <row r="89" spans="1:19" s="142" customFormat="1" ht="15" customHeight="1">
      <c r="A89" s="45">
        <v>22</v>
      </c>
      <c r="B89" s="64" t="s">
        <v>290</v>
      </c>
      <c r="C89" s="42" t="str">
        <f>A67</f>
        <v>11/9（日）</v>
      </c>
      <c r="D89" s="80">
        <v>0.25</v>
      </c>
      <c r="E89" s="80">
        <v>0.70833333333333337</v>
      </c>
      <c r="F89" s="108">
        <f t="shared" si="28"/>
        <v>0.45833333333333337</v>
      </c>
      <c r="G89" s="84">
        <v>1</v>
      </c>
      <c r="H89" s="41">
        <v>1</v>
      </c>
      <c r="I89" s="255"/>
      <c r="J89" s="39">
        <f t="shared" si="29"/>
        <v>11</v>
      </c>
      <c r="K89" s="54">
        <f t="shared" si="30"/>
        <v>11</v>
      </c>
      <c r="L89" s="54">
        <f t="shared" si="31"/>
        <v>0</v>
      </c>
      <c r="M89" s="39">
        <f t="shared" si="32"/>
        <v>0</v>
      </c>
      <c r="N89" s="38">
        <f t="shared" si="33"/>
        <v>11</v>
      </c>
      <c r="O89" s="156">
        <f t="shared" si="34"/>
        <v>0</v>
      </c>
      <c r="P89" s="161"/>
      <c r="Q89" s="88"/>
      <c r="R89" s="194"/>
      <c r="S89" s="63">
        <f t="shared" si="35"/>
        <v>0</v>
      </c>
    </row>
    <row r="90" spans="1:19" s="141" customFormat="1" ht="15" customHeight="1">
      <c r="A90" s="45">
        <v>23</v>
      </c>
      <c r="B90" s="64" t="s">
        <v>265</v>
      </c>
      <c r="C90" s="42" t="str">
        <f>A67</f>
        <v>11/9（日）</v>
      </c>
      <c r="D90" s="80">
        <v>0.25</v>
      </c>
      <c r="E90" s="80">
        <v>0.70833333333333337</v>
      </c>
      <c r="F90" s="108">
        <f t="shared" si="28"/>
        <v>0.45833333333333337</v>
      </c>
      <c r="G90" s="84">
        <v>1</v>
      </c>
      <c r="H90" s="41">
        <v>1</v>
      </c>
      <c r="I90" s="255"/>
      <c r="J90" s="39">
        <f t="shared" si="29"/>
        <v>11</v>
      </c>
      <c r="K90" s="54">
        <f t="shared" si="30"/>
        <v>11</v>
      </c>
      <c r="L90" s="54">
        <f t="shared" si="31"/>
        <v>0</v>
      </c>
      <c r="M90" s="39">
        <f t="shared" si="32"/>
        <v>0</v>
      </c>
      <c r="N90" s="38">
        <f t="shared" si="33"/>
        <v>11</v>
      </c>
      <c r="O90" s="156">
        <f t="shared" si="34"/>
        <v>0</v>
      </c>
      <c r="P90" s="161"/>
      <c r="Q90" s="88"/>
      <c r="R90" s="194"/>
      <c r="S90" s="63">
        <f t="shared" si="35"/>
        <v>0</v>
      </c>
    </row>
    <row r="91" spans="1:19" s="141" customFormat="1" ht="15" customHeight="1">
      <c r="A91" s="45">
        <v>24</v>
      </c>
      <c r="B91" s="64" t="s">
        <v>292</v>
      </c>
      <c r="C91" s="44" t="str">
        <f>A67</f>
        <v>11/9（日）</v>
      </c>
      <c r="D91" s="80">
        <v>0.25</v>
      </c>
      <c r="E91" s="80">
        <v>0.70833333333333337</v>
      </c>
      <c r="F91" s="108">
        <f t="shared" si="28"/>
        <v>0.45833333333333337</v>
      </c>
      <c r="G91" s="84">
        <v>1</v>
      </c>
      <c r="H91" s="41">
        <v>1</v>
      </c>
      <c r="I91" s="255"/>
      <c r="J91" s="54">
        <f t="shared" si="29"/>
        <v>11</v>
      </c>
      <c r="K91" s="54">
        <f t="shared" si="30"/>
        <v>11</v>
      </c>
      <c r="L91" s="54">
        <f t="shared" si="31"/>
        <v>0</v>
      </c>
      <c r="M91" s="39">
        <f t="shared" si="32"/>
        <v>0</v>
      </c>
      <c r="N91" s="53">
        <f t="shared" si="33"/>
        <v>11</v>
      </c>
      <c r="O91" s="155">
        <f t="shared" si="34"/>
        <v>0</v>
      </c>
      <c r="P91" s="161"/>
      <c r="Q91" s="88"/>
      <c r="R91" s="194"/>
      <c r="S91" s="63">
        <f t="shared" si="35"/>
        <v>0</v>
      </c>
    </row>
    <row r="92" spans="1:19" s="141" customFormat="1" ht="15" customHeight="1">
      <c r="A92" s="45">
        <v>25</v>
      </c>
      <c r="B92" s="55" t="s">
        <v>204</v>
      </c>
      <c r="C92" s="42" t="str">
        <f>A67</f>
        <v>11/9（日）</v>
      </c>
      <c r="D92" s="80">
        <v>0.25</v>
      </c>
      <c r="E92" s="80">
        <v>0.70833333333333337</v>
      </c>
      <c r="F92" s="108">
        <f t="shared" si="28"/>
        <v>0.45833333333333337</v>
      </c>
      <c r="G92" s="84">
        <v>1</v>
      </c>
      <c r="H92" s="41">
        <v>1</v>
      </c>
      <c r="I92" s="255"/>
      <c r="J92" s="39">
        <f t="shared" si="29"/>
        <v>11</v>
      </c>
      <c r="K92" s="54">
        <f t="shared" si="30"/>
        <v>11</v>
      </c>
      <c r="L92" s="54">
        <f t="shared" si="31"/>
        <v>0</v>
      </c>
      <c r="M92" s="39">
        <f t="shared" si="32"/>
        <v>0</v>
      </c>
      <c r="N92" s="38">
        <f t="shared" si="33"/>
        <v>11</v>
      </c>
      <c r="O92" s="156">
        <f t="shared" si="34"/>
        <v>0</v>
      </c>
      <c r="P92" s="161"/>
      <c r="Q92" s="88"/>
      <c r="R92" s="194"/>
      <c r="S92" s="63">
        <f t="shared" si="35"/>
        <v>0</v>
      </c>
    </row>
    <row r="93" spans="1:19" s="141" customFormat="1" ht="15" customHeight="1">
      <c r="A93" s="45">
        <v>26</v>
      </c>
      <c r="B93" s="55" t="s">
        <v>203</v>
      </c>
      <c r="C93" s="42" t="str">
        <f>A67</f>
        <v>11/9（日）</v>
      </c>
      <c r="D93" s="80">
        <v>0.25</v>
      </c>
      <c r="E93" s="80">
        <v>0.70833333333333337</v>
      </c>
      <c r="F93" s="108">
        <f t="shared" si="28"/>
        <v>0.45833333333333337</v>
      </c>
      <c r="G93" s="84">
        <v>3</v>
      </c>
      <c r="H93" s="41">
        <v>3</v>
      </c>
      <c r="I93" s="255"/>
      <c r="J93" s="39">
        <f t="shared" si="29"/>
        <v>11</v>
      </c>
      <c r="K93" s="54">
        <f t="shared" si="30"/>
        <v>11</v>
      </c>
      <c r="L93" s="54">
        <f t="shared" si="31"/>
        <v>0</v>
      </c>
      <c r="M93" s="39">
        <f t="shared" si="32"/>
        <v>0</v>
      </c>
      <c r="N93" s="38">
        <f t="shared" si="33"/>
        <v>33</v>
      </c>
      <c r="O93" s="156">
        <f t="shared" si="34"/>
        <v>0</v>
      </c>
      <c r="P93" s="161"/>
      <c r="Q93" s="88"/>
      <c r="R93" s="194"/>
      <c r="S93" s="63">
        <f t="shared" si="35"/>
        <v>0</v>
      </c>
    </row>
    <row r="94" spans="1:19" s="141" customFormat="1" ht="15" customHeight="1">
      <c r="A94" s="45">
        <v>27</v>
      </c>
      <c r="B94" s="56" t="s">
        <v>202</v>
      </c>
      <c r="C94" s="44" t="str">
        <f>A67</f>
        <v>11/9（日）</v>
      </c>
      <c r="D94" s="80">
        <v>0.25</v>
      </c>
      <c r="E94" s="80">
        <v>0.70833333333333337</v>
      </c>
      <c r="F94" s="108">
        <f t="shared" si="28"/>
        <v>0.45833333333333337</v>
      </c>
      <c r="G94" s="84">
        <v>12</v>
      </c>
      <c r="H94" s="41">
        <v>12</v>
      </c>
      <c r="I94" s="255"/>
      <c r="J94" s="39">
        <f t="shared" si="29"/>
        <v>11</v>
      </c>
      <c r="K94" s="54">
        <f t="shared" si="30"/>
        <v>11</v>
      </c>
      <c r="L94" s="54">
        <f t="shared" si="31"/>
        <v>0</v>
      </c>
      <c r="M94" s="39">
        <f t="shared" si="32"/>
        <v>0</v>
      </c>
      <c r="N94" s="53">
        <f t="shared" si="33"/>
        <v>132</v>
      </c>
      <c r="O94" s="155">
        <f t="shared" si="34"/>
        <v>0</v>
      </c>
      <c r="P94" s="161"/>
      <c r="Q94" s="88"/>
      <c r="R94" s="194"/>
      <c r="S94" s="63">
        <f t="shared" si="35"/>
        <v>0</v>
      </c>
    </row>
    <row r="95" spans="1:19" s="141" customFormat="1" ht="15" customHeight="1">
      <c r="A95" s="45">
        <v>28</v>
      </c>
      <c r="B95" s="56" t="s">
        <v>266</v>
      </c>
      <c r="C95" s="44" t="str">
        <f>A67</f>
        <v>11/9（日）</v>
      </c>
      <c r="D95" s="80">
        <v>0.22916666666666666</v>
      </c>
      <c r="E95" s="80">
        <v>0.70833333333333337</v>
      </c>
      <c r="F95" s="108">
        <f t="shared" si="28"/>
        <v>0.47916666666666674</v>
      </c>
      <c r="G95" s="84">
        <v>1</v>
      </c>
      <c r="H95" s="41">
        <v>2</v>
      </c>
      <c r="I95" s="255"/>
      <c r="J95" s="54">
        <f t="shared" si="29"/>
        <v>11.5</v>
      </c>
      <c r="K95" s="54">
        <f t="shared" si="30"/>
        <v>11.5</v>
      </c>
      <c r="L95" s="54">
        <f t="shared" si="31"/>
        <v>0</v>
      </c>
      <c r="M95" s="39">
        <f t="shared" si="32"/>
        <v>0</v>
      </c>
      <c r="N95" s="53">
        <f t="shared" si="33"/>
        <v>23</v>
      </c>
      <c r="O95" s="155">
        <f t="shared" si="34"/>
        <v>0</v>
      </c>
      <c r="P95" s="161"/>
      <c r="Q95" s="88"/>
      <c r="R95" s="194"/>
      <c r="S95" s="63">
        <f t="shared" si="35"/>
        <v>0</v>
      </c>
    </row>
    <row r="96" spans="1:19" s="141" customFormat="1" ht="15" customHeight="1" thickBot="1">
      <c r="A96" s="169"/>
      <c r="B96" s="179" t="s">
        <v>200</v>
      </c>
      <c r="C96" s="189">
        <f>COUNTA(C68:C95)</f>
        <v>28</v>
      </c>
      <c r="D96" s="171"/>
      <c r="E96" s="171"/>
      <c r="F96" s="171"/>
      <c r="G96" s="172">
        <f>SUM(G68:G95)</f>
        <v>71</v>
      </c>
      <c r="H96" s="173">
        <f>SUM(H68:H95)</f>
        <v>79</v>
      </c>
      <c r="I96" s="271">
        <f>SUM(I68:I95)</f>
        <v>0</v>
      </c>
      <c r="J96" s="174"/>
      <c r="K96" s="174"/>
      <c r="L96" s="174"/>
      <c r="M96" s="174"/>
      <c r="N96" s="174">
        <f>SUM(N67:N95)</f>
        <v>890</v>
      </c>
      <c r="O96" s="175">
        <f>SUM(O67:O95)</f>
        <v>35</v>
      </c>
      <c r="P96" s="176"/>
      <c r="Q96" s="177"/>
      <c r="R96" s="200" t="s">
        <v>200</v>
      </c>
      <c r="S96" s="178">
        <f>SUM(S67:S95)</f>
        <v>0</v>
      </c>
    </row>
    <row r="97" spans="1:19" s="141" customFormat="1" ht="15" customHeight="1">
      <c r="A97" s="76" t="s">
        <v>199</v>
      </c>
      <c r="B97" s="62"/>
      <c r="C97" s="58"/>
      <c r="D97" s="79"/>
      <c r="E97" s="79"/>
      <c r="F97" s="107"/>
      <c r="G97" s="85"/>
      <c r="H97" s="61"/>
      <c r="I97" s="272"/>
      <c r="J97" s="58"/>
      <c r="K97" s="58"/>
      <c r="L97" s="58"/>
      <c r="M97" s="58"/>
      <c r="N97" s="60"/>
      <c r="O97" s="154"/>
      <c r="P97" s="160"/>
      <c r="Q97" s="89"/>
      <c r="R97" s="195"/>
      <c r="S97" s="57"/>
    </row>
    <row r="98" spans="1:19" s="141" customFormat="1" ht="15" customHeight="1">
      <c r="A98" s="45">
        <v>1</v>
      </c>
      <c r="B98" s="56" t="s">
        <v>198</v>
      </c>
      <c r="C98" s="44" t="str">
        <f>A67</f>
        <v>11/9（日）</v>
      </c>
      <c r="D98" s="80">
        <v>0.25</v>
      </c>
      <c r="E98" s="80">
        <v>0.66666666666666663</v>
      </c>
      <c r="F98" s="108">
        <f t="shared" ref="F98:F161" si="36">E98-D98</f>
        <v>0.41666666666666663</v>
      </c>
      <c r="G98" s="84">
        <v>11</v>
      </c>
      <c r="H98" s="41">
        <v>13</v>
      </c>
      <c r="I98" s="255"/>
      <c r="J98" s="54">
        <f t="shared" ref="J98:J119" si="37">SUM($K98:$L98)</f>
        <v>10</v>
      </c>
      <c r="K98" s="54">
        <f t="shared" ref="K98:K104" si="38">TEXT(MAX(0,MIN($E98,"22:00")-MAX($D98,"5:00")),"h:mm")*24+TEXT(MAX(0,MIN($E98,"46:00")-MAX($D98,"29:00")),"h:mm")*24</f>
        <v>10</v>
      </c>
      <c r="L98" s="54">
        <f t="shared" ref="L98:L161" si="39">TEXT(MAX(0,MIN($E98,"5:00")-MAX($D98,"00:00")),"h:mm")*24+TEXT(MAX(0,MIN($E98,"29:00")-MAX($D98,"22:00")),"h:mm")*24</f>
        <v>0</v>
      </c>
      <c r="M98" s="39">
        <f t="shared" ref="M98:M161" si="40">IF((K98+L98-TEXT((F98),"h:mm")*24)&lt;0,0,(K98+L98-TEXT((F98),"h:mm")*24))</f>
        <v>0</v>
      </c>
      <c r="N98" s="53">
        <f t="shared" ref="N98:N161" si="41">K98*H98</f>
        <v>130</v>
      </c>
      <c r="O98" s="155">
        <f t="shared" ref="O98:O161" si="42">L98*H98</f>
        <v>0</v>
      </c>
      <c r="P98" s="161"/>
      <c r="Q98" s="88"/>
      <c r="R98" s="194"/>
      <c r="S98" s="63">
        <f t="shared" ref="S98:S161" si="43">ROUNDDOWN(P98*N98+Q98*O98,0)+ROUNDDOWN(P98*0.13*I98*K98,0)</f>
        <v>0</v>
      </c>
    </row>
    <row r="99" spans="1:19" s="141" customFormat="1" ht="15" customHeight="1">
      <c r="A99" s="45">
        <v>2</v>
      </c>
      <c r="B99" s="56" t="s">
        <v>197</v>
      </c>
      <c r="C99" s="44" t="str">
        <f>A67</f>
        <v>11/9（日）</v>
      </c>
      <c r="D99" s="80">
        <v>0.27083333333333331</v>
      </c>
      <c r="E99" s="80">
        <v>0.66666666666666663</v>
      </c>
      <c r="F99" s="108">
        <f t="shared" si="36"/>
        <v>0.39583333333333331</v>
      </c>
      <c r="G99" s="84">
        <v>6</v>
      </c>
      <c r="H99" s="41">
        <v>7</v>
      </c>
      <c r="I99" s="255"/>
      <c r="J99" s="54">
        <f t="shared" si="37"/>
        <v>9.5</v>
      </c>
      <c r="K99" s="54">
        <f t="shared" si="38"/>
        <v>9.5</v>
      </c>
      <c r="L99" s="54">
        <f t="shared" si="39"/>
        <v>0</v>
      </c>
      <c r="M99" s="39">
        <f t="shared" si="40"/>
        <v>0</v>
      </c>
      <c r="N99" s="53">
        <f t="shared" si="41"/>
        <v>66.5</v>
      </c>
      <c r="O99" s="155">
        <f t="shared" si="42"/>
        <v>0</v>
      </c>
      <c r="P99" s="161"/>
      <c r="Q99" s="88"/>
      <c r="R99" s="194"/>
      <c r="S99" s="63">
        <f t="shared" si="43"/>
        <v>0</v>
      </c>
    </row>
    <row r="100" spans="1:19" s="141" customFormat="1" ht="15" customHeight="1">
      <c r="A100" s="45">
        <v>3</v>
      </c>
      <c r="B100" s="55" t="s">
        <v>196</v>
      </c>
      <c r="C100" s="42" t="str">
        <f>A67</f>
        <v>11/9（日）</v>
      </c>
      <c r="D100" s="80">
        <v>0.27083333333333331</v>
      </c>
      <c r="E100" s="80">
        <v>0.66666666666666663</v>
      </c>
      <c r="F100" s="108">
        <f t="shared" si="36"/>
        <v>0.39583333333333331</v>
      </c>
      <c r="G100" s="84">
        <v>9</v>
      </c>
      <c r="H100" s="41">
        <v>10</v>
      </c>
      <c r="I100" s="255"/>
      <c r="J100" s="39">
        <f t="shared" si="37"/>
        <v>9.5</v>
      </c>
      <c r="K100" s="54">
        <f t="shared" si="38"/>
        <v>9.5</v>
      </c>
      <c r="L100" s="54">
        <f t="shared" si="39"/>
        <v>0</v>
      </c>
      <c r="M100" s="39">
        <f t="shared" si="40"/>
        <v>0</v>
      </c>
      <c r="N100" s="38">
        <f t="shared" si="41"/>
        <v>95</v>
      </c>
      <c r="O100" s="156">
        <f t="shared" si="42"/>
        <v>0</v>
      </c>
      <c r="P100" s="161"/>
      <c r="Q100" s="88"/>
      <c r="R100" s="194"/>
      <c r="S100" s="63">
        <f t="shared" si="43"/>
        <v>0</v>
      </c>
    </row>
    <row r="101" spans="1:19" s="141" customFormat="1" ht="15" customHeight="1">
      <c r="A101" s="45">
        <v>4</v>
      </c>
      <c r="B101" s="55" t="s">
        <v>195</v>
      </c>
      <c r="C101" s="42" t="str">
        <f>A67</f>
        <v>11/9（日）</v>
      </c>
      <c r="D101" s="80">
        <v>0.27083333333333331</v>
      </c>
      <c r="E101" s="80">
        <v>0.66666666666666663</v>
      </c>
      <c r="F101" s="108">
        <f t="shared" si="36"/>
        <v>0.39583333333333331</v>
      </c>
      <c r="G101" s="84">
        <v>8</v>
      </c>
      <c r="H101" s="41">
        <v>10</v>
      </c>
      <c r="I101" s="255"/>
      <c r="J101" s="39">
        <f t="shared" si="37"/>
        <v>9.5</v>
      </c>
      <c r="K101" s="54">
        <f t="shared" si="38"/>
        <v>9.5</v>
      </c>
      <c r="L101" s="54">
        <f t="shared" si="39"/>
        <v>0</v>
      </c>
      <c r="M101" s="39">
        <f t="shared" si="40"/>
        <v>0</v>
      </c>
      <c r="N101" s="38">
        <f t="shared" si="41"/>
        <v>95</v>
      </c>
      <c r="O101" s="156">
        <f t="shared" si="42"/>
        <v>0</v>
      </c>
      <c r="P101" s="161"/>
      <c r="Q101" s="88"/>
      <c r="R101" s="194"/>
      <c r="S101" s="63">
        <f t="shared" si="43"/>
        <v>0</v>
      </c>
    </row>
    <row r="102" spans="1:19" s="141" customFormat="1" ht="15" customHeight="1">
      <c r="A102" s="45">
        <v>5</v>
      </c>
      <c r="B102" s="55" t="s">
        <v>194</v>
      </c>
      <c r="C102" s="42" t="str">
        <f>A67</f>
        <v>11/9（日）</v>
      </c>
      <c r="D102" s="80">
        <v>0.29166666666666669</v>
      </c>
      <c r="E102" s="80">
        <v>0.66666666666666663</v>
      </c>
      <c r="F102" s="108">
        <f t="shared" si="36"/>
        <v>0.37499999999999994</v>
      </c>
      <c r="G102" s="84">
        <v>10</v>
      </c>
      <c r="H102" s="41">
        <v>11</v>
      </c>
      <c r="I102" s="255"/>
      <c r="J102" s="39">
        <f t="shared" si="37"/>
        <v>9</v>
      </c>
      <c r="K102" s="54">
        <f t="shared" si="38"/>
        <v>9</v>
      </c>
      <c r="L102" s="54">
        <f t="shared" si="39"/>
        <v>0</v>
      </c>
      <c r="M102" s="39">
        <f t="shared" si="40"/>
        <v>0</v>
      </c>
      <c r="N102" s="38">
        <f t="shared" si="41"/>
        <v>99</v>
      </c>
      <c r="O102" s="156">
        <f t="shared" si="42"/>
        <v>0</v>
      </c>
      <c r="P102" s="161"/>
      <c r="Q102" s="88"/>
      <c r="R102" s="194"/>
      <c r="S102" s="63">
        <f t="shared" si="43"/>
        <v>0</v>
      </c>
    </row>
    <row r="103" spans="1:19" s="141" customFormat="1" ht="15" customHeight="1">
      <c r="A103" s="45">
        <v>6</v>
      </c>
      <c r="B103" s="55" t="s">
        <v>193</v>
      </c>
      <c r="C103" s="42" t="str">
        <f>A67</f>
        <v>11/9（日）</v>
      </c>
      <c r="D103" s="80">
        <v>0.29166666666666669</v>
      </c>
      <c r="E103" s="80">
        <v>0.66666666666666663</v>
      </c>
      <c r="F103" s="108">
        <f t="shared" si="36"/>
        <v>0.37499999999999994</v>
      </c>
      <c r="G103" s="84">
        <v>11</v>
      </c>
      <c r="H103" s="41">
        <v>13</v>
      </c>
      <c r="I103" s="255"/>
      <c r="J103" s="39">
        <f t="shared" si="37"/>
        <v>9</v>
      </c>
      <c r="K103" s="54">
        <f t="shared" si="38"/>
        <v>9</v>
      </c>
      <c r="L103" s="54">
        <f t="shared" si="39"/>
        <v>0</v>
      </c>
      <c r="M103" s="39">
        <f t="shared" si="40"/>
        <v>0</v>
      </c>
      <c r="N103" s="38">
        <f t="shared" si="41"/>
        <v>117</v>
      </c>
      <c r="O103" s="156">
        <f t="shared" si="42"/>
        <v>0</v>
      </c>
      <c r="P103" s="161"/>
      <c r="Q103" s="88"/>
      <c r="R103" s="194"/>
      <c r="S103" s="63">
        <f t="shared" si="43"/>
        <v>0</v>
      </c>
    </row>
    <row r="104" spans="1:19" s="141" customFormat="1" ht="15" customHeight="1">
      <c r="A104" s="45">
        <v>7</v>
      </c>
      <c r="B104" s="56" t="s">
        <v>192</v>
      </c>
      <c r="C104" s="44" t="str">
        <f>A67</f>
        <v>11/9（日）</v>
      </c>
      <c r="D104" s="80">
        <v>0.29166666666666669</v>
      </c>
      <c r="E104" s="80">
        <v>0.66666666666666663</v>
      </c>
      <c r="F104" s="108">
        <f t="shared" si="36"/>
        <v>0.37499999999999994</v>
      </c>
      <c r="G104" s="84">
        <v>27</v>
      </c>
      <c r="H104" s="41">
        <v>31</v>
      </c>
      <c r="I104" s="255"/>
      <c r="J104" s="54">
        <f t="shared" si="37"/>
        <v>9</v>
      </c>
      <c r="K104" s="54">
        <f t="shared" si="38"/>
        <v>9</v>
      </c>
      <c r="L104" s="54">
        <f t="shared" si="39"/>
        <v>0</v>
      </c>
      <c r="M104" s="39">
        <f t="shared" si="40"/>
        <v>0</v>
      </c>
      <c r="N104" s="53">
        <f t="shared" si="41"/>
        <v>279</v>
      </c>
      <c r="O104" s="155">
        <f t="shared" si="42"/>
        <v>0</v>
      </c>
      <c r="P104" s="161"/>
      <c r="Q104" s="88"/>
      <c r="R104" s="194"/>
      <c r="S104" s="63">
        <f t="shared" si="43"/>
        <v>0</v>
      </c>
    </row>
    <row r="105" spans="1:19" s="141" customFormat="1" ht="15" customHeight="1">
      <c r="A105" s="45">
        <v>8</v>
      </c>
      <c r="B105" s="55" t="s">
        <v>191</v>
      </c>
      <c r="C105" s="42" t="str">
        <f>A67</f>
        <v>11/9（日）</v>
      </c>
      <c r="D105" s="80">
        <v>0.29166666666666669</v>
      </c>
      <c r="E105" s="80">
        <v>0.66666666666666663</v>
      </c>
      <c r="F105" s="108">
        <f t="shared" si="36"/>
        <v>0.37499999999999994</v>
      </c>
      <c r="G105" s="84">
        <v>9</v>
      </c>
      <c r="H105" s="41">
        <v>12</v>
      </c>
      <c r="I105" s="255"/>
      <c r="J105" s="39">
        <f t="shared" si="37"/>
        <v>9</v>
      </c>
      <c r="K105" s="54">
        <f>TEXT(MAX(0,MIN($E105,"22:00")-MAX($D105,"5:00")),"h:mm")*24+TEXT(MAX(0,MIN($E105,"46:00")-MAX($D105,"29:00")),"h:mm")*24</f>
        <v>9</v>
      </c>
      <c r="L105" s="54">
        <f t="shared" si="39"/>
        <v>0</v>
      </c>
      <c r="M105" s="39">
        <f t="shared" si="40"/>
        <v>0</v>
      </c>
      <c r="N105" s="38">
        <f t="shared" si="41"/>
        <v>108</v>
      </c>
      <c r="O105" s="156">
        <f t="shared" si="42"/>
        <v>0</v>
      </c>
      <c r="P105" s="161"/>
      <c r="Q105" s="88"/>
      <c r="R105" s="194"/>
      <c r="S105" s="63">
        <f t="shared" si="43"/>
        <v>0</v>
      </c>
    </row>
    <row r="106" spans="1:19" s="141" customFormat="1" ht="15" customHeight="1">
      <c r="A106" s="45">
        <v>9</v>
      </c>
      <c r="B106" s="56" t="s">
        <v>190</v>
      </c>
      <c r="C106" s="44" t="str">
        <f>A67</f>
        <v>11/9（日）</v>
      </c>
      <c r="D106" s="80">
        <v>0.29166666666666669</v>
      </c>
      <c r="E106" s="80">
        <v>0.4375</v>
      </c>
      <c r="F106" s="108">
        <f t="shared" si="36"/>
        <v>0.14583333333333331</v>
      </c>
      <c r="G106" s="84">
        <v>11</v>
      </c>
      <c r="H106" s="41">
        <v>13</v>
      </c>
      <c r="I106" s="255"/>
      <c r="J106" s="39">
        <f t="shared" si="37"/>
        <v>8</v>
      </c>
      <c r="K106" s="54">
        <v>8</v>
      </c>
      <c r="L106" s="54">
        <f t="shared" si="39"/>
        <v>0</v>
      </c>
      <c r="M106" s="39">
        <f t="shared" si="40"/>
        <v>4.5</v>
      </c>
      <c r="N106" s="38">
        <f t="shared" si="41"/>
        <v>104</v>
      </c>
      <c r="O106" s="156">
        <f t="shared" si="42"/>
        <v>0</v>
      </c>
      <c r="P106" s="161"/>
      <c r="Q106" s="88"/>
      <c r="R106" s="194"/>
      <c r="S106" s="63">
        <f t="shared" si="43"/>
        <v>0</v>
      </c>
    </row>
    <row r="107" spans="1:19" s="141" customFormat="1" ht="15" customHeight="1">
      <c r="A107" s="228">
        <v>10</v>
      </c>
      <c r="B107" s="56" t="s">
        <v>189</v>
      </c>
      <c r="C107" s="44" t="str">
        <f>A67</f>
        <v>11/9（日）</v>
      </c>
      <c r="D107" s="80">
        <v>0.3125</v>
      </c>
      <c r="E107" s="80">
        <v>0.64583333333333337</v>
      </c>
      <c r="F107" s="108">
        <f t="shared" si="36"/>
        <v>0.33333333333333337</v>
      </c>
      <c r="G107" s="84">
        <v>2</v>
      </c>
      <c r="H107" s="41">
        <v>3</v>
      </c>
      <c r="I107" s="255"/>
      <c r="J107" s="39">
        <f t="shared" si="37"/>
        <v>8</v>
      </c>
      <c r="K107" s="54">
        <f>TEXT(MAX(0,MIN($E107,"22:00")-MAX($D107,"5:00")),"h:mm")*24+TEXT(MAX(0,MIN($E107,"46:00")-MAX($D107,"29:00")),"h:mm")*24</f>
        <v>8</v>
      </c>
      <c r="L107" s="54">
        <f t="shared" si="39"/>
        <v>0</v>
      </c>
      <c r="M107" s="39">
        <f t="shared" si="40"/>
        <v>0</v>
      </c>
      <c r="N107" s="53">
        <f t="shared" si="41"/>
        <v>24</v>
      </c>
      <c r="O107" s="155">
        <f t="shared" si="42"/>
        <v>0</v>
      </c>
      <c r="P107" s="161"/>
      <c r="Q107" s="88"/>
      <c r="R107" s="194"/>
      <c r="S107" s="63">
        <f t="shared" si="43"/>
        <v>0</v>
      </c>
    </row>
    <row r="108" spans="1:19" s="141" customFormat="1" ht="15" customHeight="1">
      <c r="A108" s="45">
        <v>11</v>
      </c>
      <c r="B108" s="56" t="s">
        <v>188</v>
      </c>
      <c r="C108" s="44" t="str">
        <f>A67</f>
        <v>11/9（日）</v>
      </c>
      <c r="D108" s="80">
        <v>0.29166666666666669</v>
      </c>
      <c r="E108" s="80">
        <v>0.4375</v>
      </c>
      <c r="F108" s="108">
        <f t="shared" si="36"/>
        <v>0.14583333333333331</v>
      </c>
      <c r="G108" s="84">
        <v>12</v>
      </c>
      <c r="H108" s="41">
        <v>16</v>
      </c>
      <c r="I108" s="255"/>
      <c r="J108" s="54">
        <f t="shared" si="37"/>
        <v>8</v>
      </c>
      <c r="K108" s="54">
        <v>8</v>
      </c>
      <c r="L108" s="54">
        <f t="shared" si="39"/>
        <v>0</v>
      </c>
      <c r="M108" s="39">
        <f t="shared" si="40"/>
        <v>4.5</v>
      </c>
      <c r="N108" s="38">
        <f t="shared" si="41"/>
        <v>128</v>
      </c>
      <c r="O108" s="156">
        <f t="shared" si="42"/>
        <v>0</v>
      </c>
      <c r="P108" s="161"/>
      <c r="Q108" s="88"/>
      <c r="R108" s="194"/>
      <c r="S108" s="63">
        <f t="shared" si="43"/>
        <v>0</v>
      </c>
    </row>
    <row r="109" spans="1:19" s="141" customFormat="1" ht="15" customHeight="1">
      <c r="A109" s="228">
        <v>12</v>
      </c>
      <c r="B109" s="56" t="s">
        <v>187</v>
      </c>
      <c r="C109" s="44" t="str">
        <f>A67</f>
        <v>11/9（日）</v>
      </c>
      <c r="D109" s="80">
        <v>0.29166666666666669</v>
      </c>
      <c r="E109" s="80">
        <v>0.64583333333333337</v>
      </c>
      <c r="F109" s="108">
        <f t="shared" si="36"/>
        <v>0.35416666666666669</v>
      </c>
      <c r="G109" s="84">
        <v>1</v>
      </c>
      <c r="H109" s="41">
        <v>1</v>
      </c>
      <c r="I109" s="255"/>
      <c r="J109" s="54">
        <f t="shared" si="37"/>
        <v>8.5</v>
      </c>
      <c r="K109" s="54">
        <f>TEXT(MAX(0,MIN($E109,"22:00")-MAX($D109,"5:00")),"h:mm")*24+TEXT(MAX(0,MIN($E109,"46:00")-MAX($D109,"29:00")),"h:mm")*24</f>
        <v>8.5</v>
      </c>
      <c r="L109" s="54">
        <f t="shared" si="39"/>
        <v>0</v>
      </c>
      <c r="M109" s="39">
        <f t="shared" si="40"/>
        <v>0</v>
      </c>
      <c r="N109" s="53">
        <f t="shared" si="41"/>
        <v>8.5</v>
      </c>
      <c r="O109" s="155">
        <f t="shared" si="42"/>
        <v>0</v>
      </c>
      <c r="P109" s="161"/>
      <c r="Q109" s="88"/>
      <c r="R109" s="194"/>
      <c r="S109" s="63">
        <f t="shared" si="43"/>
        <v>0</v>
      </c>
    </row>
    <row r="110" spans="1:19" s="141" customFormat="1" ht="15" customHeight="1">
      <c r="A110" s="45">
        <v>13</v>
      </c>
      <c r="B110" s="56" t="s">
        <v>186</v>
      </c>
      <c r="C110" s="44" t="str">
        <f>A67</f>
        <v>11/9（日）</v>
      </c>
      <c r="D110" s="80">
        <v>0.29166666666666669</v>
      </c>
      <c r="E110" s="80">
        <v>0.4375</v>
      </c>
      <c r="F110" s="108">
        <f t="shared" si="36"/>
        <v>0.14583333333333331</v>
      </c>
      <c r="G110" s="84">
        <v>14</v>
      </c>
      <c r="H110" s="41">
        <v>16</v>
      </c>
      <c r="I110" s="255"/>
      <c r="J110" s="54">
        <f t="shared" si="37"/>
        <v>8</v>
      </c>
      <c r="K110" s="54">
        <v>8</v>
      </c>
      <c r="L110" s="54">
        <f t="shared" si="39"/>
        <v>0</v>
      </c>
      <c r="M110" s="39">
        <f t="shared" si="40"/>
        <v>4.5</v>
      </c>
      <c r="N110" s="38">
        <f t="shared" si="41"/>
        <v>128</v>
      </c>
      <c r="O110" s="156">
        <f t="shared" si="42"/>
        <v>0</v>
      </c>
      <c r="P110" s="161"/>
      <c r="Q110" s="88"/>
      <c r="R110" s="194"/>
      <c r="S110" s="63">
        <f t="shared" si="43"/>
        <v>0</v>
      </c>
    </row>
    <row r="111" spans="1:19" s="141" customFormat="1" ht="15" customHeight="1">
      <c r="A111" s="45">
        <v>14</v>
      </c>
      <c r="B111" s="56" t="s">
        <v>185</v>
      </c>
      <c r="C111" s="44" t="str">
        <f>A67</f>
        <v>11/9（日）</v>
      </c>
      <c r="D111" s="80">
        <v>0.29166666666666669</v>
      </c>
      <c r="E111" s="80">
        <v>0.4375</v>
      </c>
      <c r="F111" s="108">
        <f t="shared" si="36"/>
        <v>0.14583333333333331</v>
      </c>
      <c r="G111" s="84">
        <v>9</v>
      </c>
      <c r="H111" s="41">
        <v>10</v>
      </c>
      <c r="I111" s="255"/>
      <c r="J111" s="54">
        <f t="shared" si="37"/>
        <v>8</v>
      </c>
      <c r="K111" s="54">
        <v>8</v>
      </c>
      <c r="L111" s="54">
        <f t="shared" si="39"/>
        <v>0</v>
      </c>
      <c r="M111" s="39">
        <f t="shared" si="40"/>
        <v>4.5</v>
      </c>
      <c r="N111" s="38">
        <f t="shared" si="41"/>
        <v>80</v>
      </c>
      <c r="O111" s="156">
        <f t="shared" si="42"/>
        <v>0</v>
      </c>
      <c r="P111" s="161"/>
      <c r="Q111" s="88"/>
      <c r="R111" s="194"/>
      <c r="S111" s="63">
        <f t="shared" si="43"/>
        <v>0</v>
      </c>
    </row>
    <row r="112" spans="1:19" s="141" customFormat="1" ht="15" customHeight="1">
      <c r="A112" s="45">
        <v>15</v>
      </c>
      <c r="B112" s="56" t="s">
        <v>184</v>
      </c>
      <c r="C112" s="44" t="str">
        <f>A67</f>
        <v>11/9（日）</v>
      </c>
      <c r="D112" s="80">
        <v>0.29166666666666669</v>
      </c>
      <c r="E112" s="80">
        <v>0.4375</v>
      </c>
      <c r="F112" s="108">
        <f t="shared" si="36"/>
        <v>0.14583333333333331</v>
      </c>
      <c r="G112" s="84">
        <v>12</v>
      </c>
      <c r="H112" s="41">
        <v>15</v>
      </c>
      <c r="I112" s="255"/>
      <c r="J112" s="54">
        <f t="shared" si="37"/>
        <v>8</v>
      </c>
      <c r="K112" s="54">
        <v>8</v>
      </c>
      <c r="L112" s="54">
        <f t="shared" si="39"/>
        <v>0</v>
      </c>
      <c r="M112" s="39">
        <f t="shared" si="40"/>
        <v>4.5</v>
      </c>
      <c r="N112" s="53">
        <f t="shared" si="41"/>
        <v>120</v>
      </c>
      <c r="O112" s="155">
        <f t="shared" si="42"/>
        <v>0</v>
      </c>
      <c r="P112" s="161"/>
      <c r="Q112" s="88"/>
      <c r="R112" s="194"/>
      <c r="S112" s="63">
        <f t="shared" si="43"/>
        <v>0</v>
      </c>
    </row>
    <row r="113" spans="1:19" s="141" customFormat="1" ht="15" customHeight="1">
      <c r="A113" s="45">
        <v>16</v>
      </c>
      <c r="B113" s="56" t="s">
        <v>183</v>
      </c>
      <c r="C113" s="44" t="str">
        <f>A67</f>
        <v>11/9（日）</v>
      </c>
      <c r="D113" s="80">
        <v>0.29166666666666669</v>
      </c>
      <c r="E113" s="80">
        <v>0.4375</v>
      </c>
      <c r="F113" s="108">
        <f t="shared" si="36"/>
        <v>0.14583333333333331</v>
      </c>
      <c r="G113" s="84">
        <v>13</v>
      </c>
      <c r="H113" s="41">
        <v>15</v>
      </c>
      <c r="I113" s="255"/>
      <c r="J113" s="54">
        <f t="shared" si="37"/>
        <v>8</v>
      </c>
      <c r="K113" s="54">
        <v>8</v>
      </c>
      <c r="L113" s="54">
        <f t="shared" si="39"/>
        <v>0</v>
      </c>
      <c r="M113" s="39">
        <f t="shared" si="40"/>
        <v>4.5</v>
      </c>
      <c r="N113" s="38">
        <f t="shared" si="41"/>
        <v>120</v>
      </c>
      <c r="O113" s="156">
        <f t="shared" si="42"/>
        <v>0</v>
      </c>
      <c r="P113" s="161"/>
      <c r="Q113" s="88"/>
      <c r="R113" s="194"/>
      <c r="S113" s="63">
        <f t="shared" si="43"/>
        <v>0</v>
      </c>
    </row>
    <row r="114" spans="1:19" s="141" customFormat="1" ht="15" customHeight="1">
      <c r="A114" s="45">
        <v>17</v>
      </c>
      <c r="B114" s="56" t="s">
        <v>182</v>
      </c>
      <c r="C114" s="44" t="str">
        <f>A67</f>
        <v>11/9（日）</v>
      </c>
      <c r="D114" s="80">
        <v>0.29166666666666669</v>
      </c>
      <c r="E114" s="80">
        <v>0.4375</v>
      </c>
      <c r="F114" s="108">
        <f t="shared" si="36"/>
        <v>0.14583333333333331</v>
      </c>
      <c r="G114" s="84">
        <v>11</v>
      </c>
      <c r="H114" s="41">
        <v>12</v>
      </c>
      <c r="I114" s="255"/>
      <c r="J114" s="54">
        <f t="shared" si="37"/>
        <v>8</v>
      </c>
      <c r="K114" s="54">
        <v>8</v>
      </c>
      <c r="L114" s="54">
        <f t="shared" si="39"/>
        <v>0</v>
      </c>
      <c r="M114" s="39">
        <f t="shared" si="40"/>
        <v>4.5</v>
      </c>
      <c r="N114" s="38">
        <f t="shared" si="41"/>
        <v>96</v>
      </c>
      <c r="O114" s="156">
        <f t="shared" si="42"/>
        <v>0</v>
      </c>
      <c r="P114" s="161"/>
      <c r="Q114" s="88"/>
      <c r="R114" s="194"/>
      <c r="S114" s="63">
        <f t="shared" si="43"/>
        <v>0</v>
      </c>
    </row>
    <row r="115" spans="1:19" s="141" customFormat="1" ht="15" customHeight="1">
      <c r="A115" s="45">
        <v>18</v>
      </c>
      <c r="B115" s="56" t="s">
        <v>181</v>
      </c>
      <c r="C115" s="44" t="str">
        <f>A67</f>
        <v>11/9（日）</v>
      </c>
      <c r="D115" s="80">
        <v>0.29166666666666669</v>
      </c>
      <c r="E115" s="80">
        <v>0.4375</v>
      </c>
      <c r="F115" s="108">
        <f t="shared" si="36"/>
        <v>0.14583333333333331</v>
      </c>
      <c r="G115" s="84">
        <v>5</v>
      </c>
      <c r="H115" s="41">
        <v>7</v>
      </c>
      <c r="I115" s="255"/>
      <c r="J115" s="54">
        <f t="shared" si="37"/>
        <v>8</v>
      </c>
      <c r="K115" s="54">
        <v>8</v>
      </c>
      <c r="L115" s="54">
        <f t="shared" si="39"/>
        <v>0</v>
      </c>
      <c r="M115" s="39">
        <f t="shared" si="40"/>
        <v>4.5</v>
      </c>
      <c r="N115" s="38">
        <f t="shared" si="41"/>
        <v>56</v>
      </c>
      <c r="O115" s="156">
        <f t="shared" si="42"/>
        <v>0</v>
      </c>
      <c r="P115" s="161"/>
      <c r="Q115" s="88"/>
      <c r="R115" s="194"/>
      <c r="S115" s="63">
        <f t="shared" si="43"/>
        <v>0</v>
      </c>
    </row>
    <row r="116" spans="1:19" s="141" customFormat="1" ht="15" customHeight="1">
      <c r="A116" s="45">
        <v>19</v>
      </c>
      <c r="B116" s="56" t="s">
        <v>180</v>
      </c>
      <c r="C116" s="44" t="str">
        <f>A67</f>
        <v>11/9（日）</v>
      </c>
      <c r="D116" s="80">
        <v>0.29166666666666669</v>
      </c>
      <c r="E116" s="80">
        <v>0.4375</v>
      </c>
      <c r="F116" s="108">
        <f t="shared" si="36"/>
        <v>0.14583333333333331</v>
      </c>
      <c r="G116" s="84">
        <v>7</v>
      </c>
      <c r="H116" s="41">
        <v>9</v>
      </c>
      <c r="I116" s="255"/>
      <c r="J116" s="54">
        <f t="shared" si="37"/>
        <v>8</v>
      </c>
      <c r="K116" s="54">
        <v>8</v>
      </c>
      <c r="L116" s="54">
        <f t="shared" si="39"/>
        <v>0</v>
      </c>
      <c r="M116" s="39">
        <f t="shared" si="40"/>
        <v>4.5</v>
      </c>
      <c r="N116" s="38">
        <f t="shared" si="41"/>
        <v>72</v>
      </c>
      <c r="O116" s="156">
        <f t="shared" si="42"/>
        <v>0</v>
      </c>
      <c r="P116" s="161"/>
      <c r="Q116" s="88"/>
      <c r="R116" s="194"/>
      <c r="S116" s="63">
        <f t="shared" si="43"/>
        <v>0</v>
      </c>
    </row>
    <row r="117" spans="1:19" s="141" customFormat="1" ht="15" customHeight="1">
      <c r="A117" s="45">
        <v>20</v>
      </c>
      <c r="B117" s="56" t="s">
        <v>179</v>
      </c>
      <c r="C117" s="44" t="str">
        <f>A67</f>
        <v>11/9（日）</v>
      </c>
      <c r="D117" s="80">
        <v>0.29166666666666669</v>
      </c>
      <c r="E117" s="80">
        <v>0.45833333333333331</v>
      </c>
      <c r="F117" s="108">
        <f t="shared" si="36"/>
        <v>0.16666666666666663</v>
      </c>
      <c r="G117" s="84">
        <v>13</v>
      </c>
      <c r="H117" s="41">
        <v>14</v>
      </c>
      <c r="I117" s="255"/>
      <c r="J117" s="54">
        <f t="shared" si="37"/>
        <v>8</v>
      </c>
      <c r="K117" s="54">
        <v>8</v>
      </c>
      <c r="L117" s="54">
        <f t="shared" si="39"/>
        <v>0</v>
      </c>
      <c r="M117" s="39">
        <f t="shared" si="40"/>
        <v>4</v>
      </c>
      <c r="N117" s="38">
        <f t="shared" si="41"/>
        <v>112</v>
      </c>
      <c r="O117" s="156">
        <f t="shared" si="42"/>
        <v>0</v>
      </c>
      <c r="P117" s="161"/>
      <c r="Q117" s="88"/>
      <c r="R117" s="194"/>
      <c r="S117" s="63">
        <f t="shared" si="43"/>
        <v>0</v>
      </c>
    </row>
    <row r="118" spans="1:19" s="141" customFormat="1" ht="15" customHeight="1">
      <c r="A118" s="45">
        <v>21</v>
      </c>
      <c r="B118" s="56" t="s">
        <v>178</v>
      </c>
      <c r="C118" s="44" t="str">
        <f>A67</f>
        <v>11/9（日）</v>
      </c>
      <c r="D118" s="80">
        <v>0.27083333333333331</v>
      </c>
      <c r="E118" s="80">
        <v>0.45833333333333331</v>
      </c>
      <c r="F118" s="108">
        <f t="shared" si="36"/>
        <v>0.1875</v>
      </c>
      <c r="G118" s="84">
        <v>6</v>
      </c>
      <c r="H118" s="41">
        <v>7</v>
      </c>
      <c r="I118" s="255"/>
      <c r="J118" s="54">
        <f t="shared" si="37"/>
        <v>8</v>
      </c>
      <c r="K118" s="54">
        <v>8</v>
      </c>
      <c r="L118" s="54">
        <f t="shared" si="39"/>
        <v>0</v>
      </c>
      <c r="M118" s="39">
        <f t="shared" si="40"/>
        <v>3.5</v>
      </c>
      <c r="N118" s="38">
        <f t="shared" si="41"/>
        <v>56</v>
      </c>
      <c r="O118" s="156">
        <f t="shared" si="42"/>
        <v>0</v>
      </c>
      <c r="P118" s="161"/>
      <c r="Q118" s="88"/>
      <c r="R118" s="194"/>
      <c r="S118" s="63">
        <f t="shared" si="43"/>
        <v>0</v>
      </c>
    </row>
    <row r="119" spans="1:19" s="141" customFormat="1" ht="15" customHeight="1">
      <c r="A119" s="45">
        <v>22</v>
      </c>
      <c r="B119" s="56" t="s">
        <v>177</v>
      </c>
      <c r="C119" s="44" t="str">
        <f>A67</f>
        <v>11/9（日）</v>
      </c>
      <c r="D119" s="80">
        <v>0.29166666666666669</v>
      </c>
      <c r="E119" s="80">
        <v>0.45833333333333331</v>
      </c>
      <c r="F119" s="108">
        <f t="shared" si="36"/>
        <v>0.16666666666666663</v>
      </c>
      <c r="G119" s="84">
        <v>6</v>
      </c>
      <c r="H119" s="41">
        <v>7</v>
      </c>
      <c r="I119" s="255"/>
      <c r="J119" s="54">
        <f t="shared" si="37"/>
        <v>8</v>
      </c>
      <c r="K119" s="54">
        <v>8</v>
      </c>
      <c r="L119" s="54">
        <f t="shared" si="39"/>
        <v>0</v>
      </c>
      <c r="M119" s="39">
        <f t="shared" si="40"/>
        <v>4</v>
      </c>
      <c r="N119" s="38">
        <f t="shared" si="41"/>
        <v>56</v>
      </c>
      <c r="O119" s="156">
        <f t="shared" si="42"/>
        <v>0</v>
      </c>
      <c r="P119" s="161"/>
      <c r="Q119" s="88"/>
      <c r="R119" s="194"/>
      <c r="S119" s="63">
        <f t="shared" si="43"/>
        <v>0</v>
      </c>
    </row>
    <row r="120" spans="1:19" s="141" customFormat="1" ht="15" customHeight="1">
      <c r="A120" s="45">
        <v>23</v>
      </c>
      <c r="B120" s="56" t="s">
        <v>176</v>
      </c>
      <c r="C120" s="44" t="str">
        <f>A67</f>
        <v>11/9（日）</v>
      </c>
      <c r="D120" s="80">
        <v>0.29166666666666669</v>
      </c>
      <c r="E120" s="80">
        <v>0.45833333333333331</v>
      </c>
      <c r="F120" s="108">
        <f t="shared" si="36"/>
        <v>0.16666666666666663</v>
      </c>
      <c r="G120" s="84">
        <f>9-1</f>
        <v>8</v>
      </c>
      <c r="H120" s="41">
        <f>11-1</f>
        <v>10</v>
      </c>
      <c r="I120" s="255"/>
      <c r="J120" s="54">
        <f t="shared" ref="J120:J142" si="44">SUM($K120:$L120)</f>
        <v>8</v>
      </c>
      <c r="K120" s="54">
        <v>8</v>
      </c>
      <c r="L120" s="54">
        <f t="shared" si="39"/>
        <v>0</v>
      </c>
      <c r="M120" s="39">
        <f t="shared" si="40"/>
        <v>4</v>
      </c>
      <c r="N120" s="38">
        <f t="shared" si="41"/>
        <v>80</v>
      </c>
      <c r="O120" s="156">
        <f t="shared" si="42"/>
        <v>0</v>
      </c>
      <c r="P120" s="161"/>
      <c r="Q120" s="88"/>
      <c r="R120" s="194"/>
      <c r="S120" s="63">
        <f t="shared" si="43"/>
        <v>0</v>
      </c>
    </row>
    <row r="121" spans="1:19" s="141" customFormat="1" ht="15" customHeight="1">
      <c r="A121" s="45">
        <v>24</v>
      </c>
      <c r="B121" s="56" t="s">
        <v>175</v>
      </c>
      <c r="C121" s="44" t="str">
        <f>A67</f>
        <v>11/9（日）</v>
      </c>
      <c r="D121" s="80">
        <v>0.29166666666666669</v>
      </c>
      <c r="E121" s="80">
        <v>0.45833333333333331</v>
      </c>
      <c r="F121" s="108">
        <f t="shared" si="36"/>
        <v>0.16666666666666663</v>
      </c>
      <c r="G121" s="84">
        <v>5</v>
      </c>
      <c r="H121" s="41">
        <v>6</v>
      </c>
      <c r="I121" s="255"/>
      <c r="J121" s="54">
        <f t="shared" si="44"/>
        <v>8</v>
      </c>
      <c r="K121" s="54">
        <v>8</v>
      </c>
      <c r="L121" s="54">
        <f t="shared" si="39"/>
        <v>0</v>
      </c>
      <c r="M121" s="39">
        <f t="shared" si="40"/>
        <v>4</v>
      </c>
      <c r="N121" s="38">
        <f t="shared" si="41"/>
        <v>48</v>
      </c>
      <c r="O121" s="156">
        <f t="shared" si="42"/>
        <v>0</v>
      </c>
      <c r="P121" s="161"/>
      <c r="Q121" s="88"/>
      <c r="R121" s="194"/>
      <c r="S121" s="63">
        <f t="shared" si="43"/>
        <v>0</v>
      </c>
    </row>
    <row r="122" spans="1:19" s="141" customFormat="1" ht="15" customHeight="1">
      <c r="A122" s="228">
        <v>25</v>
      </c>
      <c r="B122" s="55" t="s">
        <v>276</v>
      </c>
      <c r="C122" s="44" t="str">
        <f>A67</f>
        <v>11/9（日）</v>
      </c>
      <c r="D122" s="80">
        <v>0.29166666666666669</v>
      </c>
      <c r="E122" s="80">
        <v>0.45833333333333331</v>
      </c>
      <c r="F122" s="108">
        <f t="shared" si="36"/>
        <v>0.16666666666666663</v>
      </c>
      <c r="G122" s="84">
        <v>2</v>
      </c>
      <c r="H122" s="41">
        <v>2</v>
      </c>
      <c r="I122" s="255"/>
      <c r="J122" s="54">
        <f t="shared" si="44"/>
        <v>8</v>
      </c>
      <c r="K122" s="54">
        <v>8</v>
      </c>
      <c r="L122" s="54">
        <f t="shared" si="39"/>
        <v>0</v>
      </c>
      <c r="M122" s="39">
        <f t="shared" si="40"/>
        <v>4</v>
      </c>
      <c r="N122" s="38">
        <f t="shared" si="41"/>
        <v>16</v>
      </c>
      <c r="O122" s="156">
        <f t="shared" si="42"/>
        <v>0</v>
      </c>
      <c r="P122" s="161"/>
      <c r="Q122" s="88"/>
      <c r="R122" s="194"/>
      <c r="S122" s="63">
        <f t="shared" si="43"/>
        <v>0</v>
      </c>
    </row>
    <row r="123" spans="1:19" s="141" customFormat="1" ht="15" customHeight="1">
      <c r="A123" s="45">
        <v>26</v>
      </c>
      <c r="B123" s="55" t="s">
        <v>174</v>
      </c>
      <c r="C123" s="42" t="str">
        <f>A67</f>
        <v>11/9（日）</v>
      </c>
      <c r="D123" s="80">
        <v>0.29166666666666669</v>
      </c>
      <c r="E123" s="80">
        <v>0.45833333333333331</v>
      </c>
      <c r="F123" s="108">
        <f t="shared" si="36"/>
        <v>0.16666666666666663</v>
      </c>
      <c r="G123" s="84">
        <v>10</v>
      </c>
      <c r="H123" s="41">
        <v>11</v>
      </c>
      <c r="I123" s="255"/>
      <c r="J123" s="54">
        <f t="shared" si="44"/>
        <v>8</v>
      </c>
      <c r="K123" s="54">
        <v>8</v>
      </c>
      <c r="L123" s="54">
        <f t="shared" si="39"/>
        <v>0</v>
      </c>
      <c r="M123" s="39">
        <f t="shared" si="40"/>
        <v>4</v>
      </c>
      <c r="N123" s="38">
        <f t="shared" si="41"/>
        <v>88</v>
      </c>
      <c r="O123" s="156">
        <f t="shared" si="42"/>
        <v>0</v>
      </c>
      <c r="P123" s="161"/>
      <c r="Q123" s="88"/>
      <c r="R123" s="194"/>
      <c r="S123" s="63">
        <f t="shared" si="43"/>
        <v>0</v>
      </c>
    </row>
    <row r="124" spans="1:19" s="141" customFormat="1" ht="15" customHeight="1">
      <c r="A124" s="228">
        <v>27</v>
      </c>
      <c r="B124" s="55" t="s">
        <v>173</v>
      </c>
      <c r="C124" s="42" t="str">
        <f>A67</f>
        <v>11/9（日）</v>
      </c>
      <c r="D124" s="80">
        <v>0.29166666666666669</v>
      </c>
      <c r="E124" s="80">
        <v>0.45833333333333331</v>
      </c>
      <c r="F124" s="108">
        <f t="shared" si="36"/>
        <v>0.16666666666666663</v>
      </c>
      <c r="G124" s="84">
        <v>6</v>
      </c>
      <c r="H124" s="41">
        <v>6</v>
      </c>
      <c r="I124" s="255"/>
      <c r="J124" s="54">
        <f t="shared" si="44"/>
        <v>8</v>
      </c>
      <c r="K124" s="54">
        <v>8</v>
      </c>
      <c r="L124" s="54">
        <f t="shared" si="39"/>
        <v>0</v>
      </c>
      <c r="M124" s="39">
        <f t="shared" si="40"/>
        <v>4</v>
      </c>
      <c r="N124" s="38">
        <f t="shared" si="41"/>
        <v>48</v>
      </c>
      <c r="O124" s="156">
        <f t="shared" si="42"/>
        <v>0</v>
      </c>
      <c r="P124" s="161"/>
      <c r="Q124" s="88"/>
      <c r="R124" s="194"/>
      <c r="S124" s="63">
        <f t="shared" si="43"/>
        <v>0</v>
      </c>
    </row>
    <row r="125" spans="1:19" s="141" customFormat="1" ht="15" customHeight="1">
      <c r="A125" s="45">
        <v>28</v>
      </c>
      <c r="B125" s="55" t="s">
        <v>172</v>
      </c>
      <c r="C125" s="42" t="str">
        <f>A67</f>
        <v>11/9（日）</v>
      </c>
      <c r="D125" s="80">
        <v>0.29166666666666669</v>
      </c>
      <c r="E125" s="80">
        <v>0.45833333333333331</v>
      </c>
      <c r="F125" s="108">
        <f t="shared" si="36"/>
        <v>0.16666666666666663</v>
      </c>
      <c r="G125" s="84">
        <v>13</v>
      </c>
      <c r="H125" s="41">
        <v>14</v>
      </c>
      <c r="I125" s="255"/>
      <c r="J125" s="54">
        <f t="shared" si="44"/>
        <v>8</v>
      </c>
      <c r="K125" s="54">
        <v>8</v>
      </c>
      <c r="L125" s="54">
        <f t="shared" si="39"/>
        <v>0</v>
      </c>
      <c r="M125" s="39">
        <f t="shared" si="40"/>
        <v>4</v>
      </c>
      <c r="N125" s="38">
        <f t="shared" si="41"/>
        <v>112</v>
      </c>
      <c r="O125" s="156">
        <f t="shared" si="42"/>
        <v>0</v>
      </c>
      <c r="P125" s="161"/>
      <c r="Q125" s="88"/>
      <c r="R125" s="194"/>
      <c r="S125" s="63">
        <f t="shared" si="43"/>
        <v>0</v>
      </c>
    </row>
    <row r="126" spans="1:19" s="141" customFormat="1" ht="15" customHeight="1">
      <c r="A126" s="228">
        <v>29</v>
      </c>
      <c r="B126" s="55" t="s">
        <v>277</v>
      </c>
      <c r="C126" s="42" t="str">
        <f>A67</f>
        <v>11/9（日）</v>
      </c>
      <c r="D126" s="80">
        <v>0.29166666666666669</v>
      </c>
      <c r="E126" s="80">
        <v>0.45833333333333331</v>
      </c>
      <c r="F126" s="108">
        <f t="shared" si="36"/>
        <v>0.16666666666666663</v>
      </c>
      <c r="G126" s="84">
        <v>2</v>
      </c>
      <c r="H126" s="41">
        <v>2</v>
      </c>
      <c r="I126" s="255"/>
      <c r="J126" s="54">
        <f t="shared" si="44"/>
        <v>8</v>
      </c>
      <c r="K126" s="54">
        <v>8</v>
      </c>
      <c r="L126" s="54">
        <f t="shared" si="39"/>
        <v>0</v>
      </c>
      <c r="M126" s="39">
        <f t="shared" si="40"/>
        <v>4</v>
      </c>
      <c r="N126" s="38">
        <f t="shared" si="41"/>
        <v>16</v>
      </c>
      <c r="O126" s="156">
        <f t="shared" si="42"/>
        <v>0</v>
      </c>
      <c r="P126" s="161"/>
      <c r="Q126" s="88"/>
      <c r="R126" s="194"/>
      <c r="S126" s="63">
        <f t="shared" si="43"/>
        <v>0</v>
      </c>
    </row>
    <row r="127" spans="1:19" s="141" customFormat="1" ht="15" customHeight="1">
      <c r="A127" s="45">
        <v>30</v>
      </c>
      <c r="B127" s="55" t="s">
        <v>171</v>
      </c>
      <c r="C127" s="42" t="str">
        <f>A67</f>
        <v>11/9（日）</v>
      </c>
      <c r="D127" s="80">
        <v>0.29166666666666669</v>
      </c>
      <c r="E127" s="80">
        <v>0.47916666666666669</v>
      </c>
      <c r="F127" s="108">
        <f t="shared" si="36"/>
        <v>0.1875</v>
      </c>
      <c r="G127" s="84">
        <v>7</v>
      </c>
      <c r="H127" s="41">
        <v>9</v>
      </c>
      <c r="I127" s="255"/>
      <c r="J127" s="39">
        <f t="shared" si="44"/>
        <v>8</v>
      </c>
      <c r="K127" s="54">
        <v>8</v>
      </c>
      <c r="L127" s="54">
        <f t="shared" si="39"/>
        <v>0</v>
      </c>
      <c r="M127" s="39">
        <f t="shared" si="40"/>
        <v>3.5</v>
      </c>
      <c r="N127" s="38">
        <f t="shared" si="41"/>
        <v>72</v>
      </c>
      <c r="O127" s="156">
        <f t="shared" si="42"/>
        <v>0</v>
      </c>
      <c r="P127" s="161"/>
      <c r="Q127" s="88"/>
      <c r="R127" s="194"/>
      <c r="S127" s="63">
        <f t="shared" si="43"/>
        <v>0</v>
      </c>
    </row>
    <row r="128" spans="1:19" s="141" customFormat="1" ht="15" customHeight="1">
      <c r="A128" s="45">
        <v>31</v>
      </c>
      <c r="B128" s="56" t="s">
        <v>170</v>
      </c>
      <c r="C128" s="42" t="str">
        <f>A67</f>
        <v>11/9（日）</v>
      </c>
      <c r="D128" s="80">
        <v>0.29166666666666669</v>
      </c>
      <c r="E128" s="80">
        <v>0.47916666666666669</v>
      </c>
      <c r="F128" s="108">
        <f t="shared" si="36"/>
        <v>0.1875</v>
      </c>
      <c r="G128" s="84">
        <v>14</v>
      </c>
      <c r="H128" s="41">
        <v>16</v>
      </c>
      <c r="I128" s="255"/>
      <c r="J128" s="39">
        <f t="shared" si="44"/>
        <v>8</v>
      </c>
      <c r="K128" s="54">
        <v>8</v>
      </c>
      <c r="L128" s="54">
        <f t="shared" si="39"/>
        <v>0</v>
      </c>
      <c r="M128" s="39">
        <f t="shared" si="40"/>
        <v>3.5</v>
      </c>
      <c r="N128" s="38">
        <f t="shared" si="41"/>
        <v>128</v>
      </c>
      <c r="O128" s="156">
        <f t="shared" si="42"/>
        <v>0</v>
      </c>
      <c r="P128" s="161"/>
      <c r="Q128" s="88"/>
      <c r="R128" s="194"/>
      <c r="S128" s="63">
        <f t="shared" si="43"/>
        <v>0</v>
      </c>
    </row>
    <row r="129" spans="1:19" s="141" customFormat="1" ht="15" customHeight="1">
      <c r="A129" s="45">
        <v>32</v>
      </c>
      <c r="B129" s="55" t="s">
        <v>169</v>
      </c>
      <c r="C129" s="42" t="str">
        <f>A67</f>
        <v>11/9（日）</v>
      </c>
      <c r="D129" s="80">
        <v>0.29166666666666669</v>
      </c>
      <c r="E129" s="80">
        <v>0.47916666666666669</v>
      </c>
      <c r="F129" s="108">
        <f t="shared" si="36"/>
        <v>0.1875</v>
      </c>
      <c r="G129" s="84">
        <v>11</v>
      </c>
      <c r="H129" s="41">
        <v>13</v>
      </c>
      <c r="I129" s="255"/>
      <c r="J129" s="39">
        <f t="shared" si="44"/>
        <v>8</v>
      </c>
      <c r="K129" s="54">
        <v>8</v>
      </c>
      <c r="L129" s="54">
        <f t="shared" si="39"/>
        <v>0</v>
      </c>
      <c r="M129" s="39">
        <f t="shared" si="40"/>
        <v>3.5</v>
      </c>
      <c r="N129" s="38">
        <f t="shared" si="41"/>
        <v>104</v>
      </c>
      <c r="O129" s="156">
        <f t="shared" si="42"/>
        <v>0</v>
      </c>
      <c r="P129" s="161"/>
      <c r="Q129" s="88"/>
      <c r="R129" s="194"/>
      <c r="S129" s="63">
        <f t="shared" si="43"/>
        <v>0</v>
      </c>
    </row>
    <row r="130" spans="1:19" s="141" customFormat="1" ht="15" customHeight="1">
      <c r="A130" s="45">
        <v>33</v>
      </c>
      <c r="B130" s="56" t="s">
        <v>168</v>
      </c>
      <c r="C130" s="44" t="str">
        <f>A67</f>
        <v>11/9（日）</v>
      </c>
      <c r="D130" s="80">
        <v>0.3125</v>
      </c>
      <c r="E130" s="80">
        <v>0.5</v>
      </c>
      <c r="F130" s="108">
        <f t="shared" si="36"/>
        <v>0.1875</v>
      </c>
      <c r="G130" s="84">
        <v>6</v>
      </c>
      <c r="H130" s="41">
        <v>8</v>
      </c>
      <c r="I130" s="255"/>
      <c r="J130" s="54">
        <f t="shared" si="44"/>
        <v>8</v>
      </c>
      <c r="K130" s="54">
        <v>8</v>
      </c>
      <c r="L130" s="54">
        <f t="shared" si="39"/>
        <v>0</v>
      </c>
      <c r="M130" s="39">
        <f t="shared" si="40"/>
        <v>3.5</v>
      </c>
      <c r="N130" s="53">
        <f t="shared" si="41"/>
        <v>64</v>
      </c>
      <c r="O130" s="155">
        <f t="shared" si="42"/>
        <v>0</v>
      </c>
      <c r="P130" s="161"/>
      <c r="Q130" s="88"/>
      <c r="R130" s="194"/>
      <c r="S130" s="63">
        <f t="shared" si="43"/>
        <v>0</v>
      </c>
    </row>
    <row r="131" spans="1:19" s="141" customFormat="1" ht="15" customHeight="1">
      <c r="A131" s="45">
        <v>34</v>
      </c>
      <c r="B131" s="56" t="s">
        <v>167</v>
      </c>
      <c r="C131" s="44" t="str">
        <f>A67</f>
        <v>11/9（日）</v>
      </c>
      <c r="D131" s="80">
        <v>0.3125</v>
      </c>
      <c r="E131" s="80">
        <v>0.5</v>
      </c>
      <c r="F131" s="108">
        <f t="shared" si="36"/>
        <v>0.1875</v>
      </c>
      <c r="G131" s="84">
        <v>13</v>
      </c>
      <c r="H131" s="41">
        <v>14</v>
      </c>
      <c r="I131" s="255"/>
      <c r="J131" s="54">
        <f t="shared" si="44"/>
        <v>8</v>
      </c>
      <c r="K131" s="54">
        <v>8</v>
      </c>
      <c r="L131" s="54">
        <f t="shared" si="39"/>
        <v>0</v>
      </c>
      <c r="M131" s="39">
        <f t="shared" si="40"/>
        <v>3.5</v>
      </c>
      <c r="N131" s="53">
        <f t="shared" si="41"/>
        <v>112</v>
      </c>
      <c r="O131" s="155">
        <f t="shared" si="42"/>
        <v>0</v>
      </c>
      <c r="P131" s="161"/>
      <c r="Q131" s="88"/>
      <c r="R131" s="194"/>
      <c r="S131" s="63">
        <f t="shared" si="43"/>
        <v>0</v>
      </c>
    </row>
    <row r="132" spans="1:19" s="141" customFormat="1" ht="15" customHeight="1">
      <c r="A132" s="45">
        <v>35</v>
      </c>
      <c r="B132" s="55" t="s">
        <v>166</v>
      </c>
      <c r="C132" s="42" t="str">
        <f>A67</f>
        <v>11/9（日）</v>
      </c>
      <c r="D132" s="80">
        <v>0.3125</v>
      </c>
      <c r="E132" s="80">
        <v>0.47916666666666669</v>
      </c>
      <c r="F132" s="108">
        <f t="shared" si="36"/>
        <v>0.16666666666666669</v>
      </c>
      <c r="G132" s="84">
        <v>12</v>
      </c>
      <c r="H132" s="41">
        <v>13</v>
      </c>
      <c r="I132" s="255"/>
      <c r="J132" s="54">
        <f t="shared" si="44"/>
        <v>8</v>
      </c>
      <c r="K132" s="54">
        <v>8</v>
      </c>
      <c r="L132" s="54">
        <f t="shared" si="39"/>
        <v>0</v>
      </c>
      <c r="M132" s="39">
        <f t="shared" si="40"/>
        <v>4</v>
      </c>
      <c r="N132" s="53">
        <f t="shared" si="41"/>
        <v>104</v>
      </c>
      <c r="O132" s="156">
        <f t="shared" si="42"/>
        <v>0</v>
      </c>
      <c r="P132" s="161"/>
      <c r="Q132" s="88"/>
      <c r="R132" s="194"/>
      <c r="S132" s="63">
        <f t="shared" si="43"/>
        <v>0</v>
      </c>
    </row>
    <row r="133" spans="1:19" s="141" customFormat="1" ht="15" customHeight="1">
      <c r="A133" s="45">
        <v>36</v>
      </c>
      <c r="B133" s="56" t="s">
        <v>165</v>
      </c>
      <c r="C133" s="44" t="str">
        <f>A67</f>
        <v>11/9（日）</v>
      </c>
      <c r="D133" s="80">
        <v>0.3125</v>
      </c>
      <c r="E133" s="80">
        <v>0.52083333333333337</v>
      </c>
      <c r="F133" s="108">
        <f t="shared" si="36"/>
        <v>0.20833333333333337</v>
      </c>
      <c r="G133" s="84">
        <v>9</v>
      </c>
      <c r="H133" s="41">
        <v>11</v>
      </c>
      <c r="I133" s="255"/>
      <c r="J133" s="54">
        <f t="shared" si="44"/>
        <v>8</v>
      </c>
      <c r="K133" s="54">
        <v>8</v>
      </c>
      <c r="L133" s="54">
        <f t="shared" si="39"/>
        <v>0</v>
      </c>
      <c r="M133" s="39">
        <f t="shared" si="40"/>
        <v>3</v>
      </c>
      <c r="N133" s="53">
        <f t="shared" si="41"/>
        <v>88</v>
      </c>
      <c r="O133" s="155">
        <f t="shared" si="42"/>
        <v>0</v>
      </c>
      <c r="P133" s="161"/>
      <c r="Q133" s="88"/>
      <c r="R133" s="194"/>
      <c r="S133" s="63">
        <f t="shared" si="43"/>
        <v>0</v>
      </c>
    </row>
    <row r="134" spans="1:19" s="141" customFormat="1" ht="15" customHeight="1">
      <c r="A134" s="45">
        <v>37</v>
      </c>
      <c r="B134" s="55" t="s">
        <v>164</v>
      </c>
      <c r="C134" s="42" t="str">
        <f>A67</f>
        <v>11/9（日）</v>
      </c>
      <c r="D134" s="80">
        <v>0.3125</v>
      </c>
      <c r="E134" s="80">
        <v>0.47916666666666669</v>
      </c>
      <c r="F134" s="108">
        <f t="shared" si="36"/>
        <v>0.16666666666666669</v>
      </c>
      <c r="G134" s="84">
        <v>4</v>
      </c>
      <c r="H134" s="41">
        <v>5</v>
      </c>
      <c r="I134" s="255"/>
      <c r="J134" s="54">
        <f t="shared" si="44"/>
        <v>8</v>
      </c>
      <c r="K134" s="54">
        <v>8</v>
      </c>
      <c r="L134" s="54">
        <f t="shared" si="39"/>
        <v>0</v>
      </c>
      <c r="M134" s="39">
        <f t="shared" si="40"/>
        <v>4</v>
      </c>
      <c r="N134" s="53">
        <f t="shared" si="41"/>
        <v>40</v>
      </c>
      <c r="O134" s="156">
        <f t="shared" si="42"/>
        <v>0</v>
      </c>
      <c r="P134" s="161"/>
      <c r="Q134" s="88"/>
      <c r="R134" s="194"/>
      <c r="S134" s="63">
        <f t="shared" si="43"/>
        <v>0</v>
      </c>
    </row>
    <row r="135" spans="1:19" s="141" customFormat="1" ht="15" customHeight="1">
      <c r="A135" s="45">
        <v>38</v>
      </c>
      <c r="B135" s="55" t="s">
        <v>163</v>
      </c>
      <c r="C135" s="42" t="str">
        <f>A67</f>
        <v>11/9（日）</v>
      </c>
      <c r="D135" s="80">
        <v>0.3125</v>
      </c>
      <c r="E135" s="80">
        <v>0.47916666666666669</v>
      </c>
      <c r="F135" s="108">
        <f t="shared" si="36"/>
        <v>0.16666666666666669</v>
      </c>
      <c r="G135" s="84">
        <v>4</v>
      </c>
      <c r="H135" s="41">
        <v>5</v>
      </c>
      <c r="I135" s="255"/>
      <c r="J135" s="54">
        <f t="shared" si="44"/>
        <v>8</v>
      </c>
      <c r="K135" s="54">
        <v>8</v>
      </c>
      <c r="L135" s="54">
        <f t="shared" si="39"/>
        <v>0</v>
      </c>
      <c r="M135" s="39">
        <f t="shared" si="40"/>
        <v>4</v>
      </c>
      <c r="N135" s="53">
        <f t="shared" si="41"/>
        <v>40</v>
      </c>
      <c r="O135" s="156">
        <f t="shared" si="42"/>
        <v>0</v>
      </c>
      <c r="P135" s="161"/>
      <c r="Q135" s="88"/>
      <c r="R135" s="194"/>
      <c r="S135" s="63">
        <f t="shared" si="43"/>
        <v>0</v>
      </c>
    </row>
    <row r="136" spans="1:19" s="141" customFormat="1" ht="15" customHeight="1">
      <c r="A136" s="45">
        <v>39</v>
      </c>
      <c r="B136" s="55" t="s">
        <v>162</v>
      </c>
      <c r="C136" s="42" t="str">
        <f>A67</f>
        <v>11/9（日）</v>
      </c>
      <c r="D136" s="80">
        <v>0.3125</v>
      </c>
      <c r="E136" s="80">
        <v>0.47916666666666669</v>
      </c>
      <c r="F136" s="108">
        <f t="shared" si="36"/>
        <v>0.16666666666666669</v>
      </c>
      <c r="G136" s="84">
        <v>4</v>
      </c>
      <c r="H136" s="41">
        <v>6</v>
      </c>
      <c r="I136" s="255"/>
      <c r="J136" s="54">
        <f t="shared" si="44"/>
        <v>8</v>
      </c>
      <c r="K136" s="54">
        <v>8</v>
      </c>
      <c r="L136" s="54">
        <f t="shared" si="39"/>
        <v>0</v>
      </c>
      <c r="M136" s="39">
        <f t="shared" si="40"/>
        <v>4</v>
      </c>
      <c r="N136" s="53">
        <f t="shared" si="41"/>
        <v>48</v>
      </c>
      <c r="O136" s="156">
        <f t="shared" si="42"/>
        <v>0</v>
      </c>
      <c r="P136" s="161"/>
      <c r="Q136" s="88"/>
      <c r="R136" s="194"/>
      <c r="S136" s="63">
        <f t="shared" si="43"/>
        <v>0</v>
      </c>
    </row>
    <row r="137" spans="1:19" s="141" customFormat="1" ht="15" customHeight="1">
      <c r="A137" s="45">
        <v>40</v>
      </c>
      <c r="B137" s="55" t="s">
        <v>161</v>
      </c>
      <c r="C137" s="42" t="str">
        <f>A67</f>
        <v>11/9（日）</v>
      </c>
      <c r="D137" s="80">
        <v>0.3125</v>
      </c>
      <c r="E137" s="80">
        <v>0.5</v>
      </c>
      <c r="F137" s="108">
        <f t="shared" si="36"/>
        <v>0.1875</v>
      </c>
      <c r="G137" s="84">
        <v>8</v>
      </c>
      <c r="H137" s="41">
        <v>9</v>
      </c>
      <c r="I137" s="255"/>
      <c r="J137" s="54">
        <f t="shared" si="44"/>
        <v>8</v>
      </c>
      <c r="K137" s="54">
        <v>8</v>
      </c>
      <c r="L137" s="54">
        <f t="shared" si="39"/>
        <v>0</v>
      </c>
      <c r="M137" s="39">
        <f t="shared" si="40"/>
        <v>3.5</v>
      </c>
      <c r="N137" s="53">
        <f t="shared" si="41"/>
        <v>72</v>
      </c>
      <c r="O137" s="156">
        <f t="shared" si="42"/>
        <v>0</v>
      </c>
      <c r="P137" s="161"/>
      <c r="Q137" s="88"/>
      <c r="R137" s="194"/>
      <c r="S137" s="63">
        <f t="shared" si="43"/>
        <v>0</v>
      </c>
    </row>
    <row r="138" spans="1:19" s="141" customFormat="1" ht="15" customHeight="1">
      <c r="A138" s="228">
        <v>41</v>
      </c>
      <c r="B138" s="55" t="s">
        <v>160</v>
      </c>
      <c r="C138" s="42" t="str">
        <f>A67</f>
        <v>11/9（日）</v>
      </c>
      <c r="D138" s="80">
        <v>0.3125</v>
      </c>
      <c r="E138" s="80">
        <v>0.5</v>
      </c>
      <c r="F138" s="108">
        <f t="shared" si="36"/>
        <v>0.1875</v>
      </c>
      <c r="G138" s="84">
        <f>3-1</f>
        <v>2</v>
      </c>
      <c r="H138" s="41">
        <f>3-1</f>
        <v>2</v>
      </c>
      <c r="I138" s="255"/>
      <c r="J138" s="54">
        <f t="shared" si="44"/>
        <v>8</v>
      </c>
      <c r="K138" s="54">
        <v>8</v>
      </c>
      <c r="L138" s="54">
        <f t="shared" si="39"/>
        <v>0</v>
      </c>
      <c r="M138" s="39">
        <f t="shared" si="40"/>
        <v>3.5</v>
      </c>
      <c r="N138" s="53">
        <f t="shared" si="41"/>
        <v>16</v>
      </c>
      <c r="O138" s="156">
        <f t="shared" si="42"/>
        <v>0</v>
      </c>
      <c r="P138" s="161"/>
      <c r="Q138" s="88"/>
      <c r="R138" s="194"/>
      <c r="S138" s="63">
        <f t="shared" si="43"/>
        <v>0</v>
      </c>
    </row>
    <row r="139" spans="1:19" s="141" customFormat="1" ht="15" customHeight="1">
      <c r="A139" s="45">
        <v>42</v>
      </c>
      <c r="B139" s="55" t="s">
        <v>159</v>
      </c>
      <c r="C139" s="42" t="str">
        <f>A67</f>
        <v>11/9（日）</v>
      </c>
      <c r="D139" s="80">
        <v>0.3125</v>
      </c>
      <c r="E139" s="80">
        <v>0.5</v>
      </c>
      <c r="F139" s="108">
        <f t="shared" si="36"/>
        <v>0.1875</v>
      </c>
      <c r="G139" s="84">
        <v>3</v>
      </c>
      <c r="H139" s="41">
        <v>4</v>
      </c>
      <c r="I139" s="255"/>
      <c r="J139" s="54">
        <f t="shared" si="44"/>
        <v>8</v>
      </c>
      <c r="K139" s="54">
        <v>8</v>
      </c>
      <c r="L139" s="54">
        <f t="shared" si="39"/>
        <v>0</v>
      </c>
      <c r="M139" s="39">
        <f t="shared" si="40"/>
        <v>3.5</v>
      </c>
      <c r="N139" s="53">
        <f t="shared" si="41"/>
        <v>32</v>
      </c>
      <c r="O139" s="156">
        <f t="shared" si="42"/>
        <v>0</v>
      </c>
      <c r="P139" s="161"/>
      <c r="Q139" s="88"/>
      <c r="R139" s="194"/>
      <c r="S139" s="63">
        <f t="shared" si="43"/>
        <v>0</v>
      </c>
    </row>
    <row r="140" spans="1:19" s="141" customFormat="1" ht="15" customHeight="1">
      <c r="A140" s="228">
        <v>43</v>
      </c>
      <c r="B140" s="55" t="s">
        <v>158</v>
      </c>
      <c r="C140" s="42" t="str">
        <f>A67</f>
        <v>11/9（日）</v>
      </c>
      <c r="D140" s="80">
        <v>0.3125</v>
      </c>
      <c r="E140" s="80">
        <v>0.5</v>
      </c>
      <c r="F140" s="108">
        <f t="shared" si="36"/>
        <v>0.1875</v>
      </c>
      <c r="G140" s="84">
        <v>2</v>
      </c>
      <c r="H140" s="41">
        <v>2</v>
      </c>
      <c r="I140" s="255"/>
      <c r="J140" s="54">
        <f t="shared" si="44"/>
        <v>8</v>
      </c>
      <c r="K140" s="54">
        <v>8</v>
      </c>
      <c r="L140" s="54">
        <f t="shared" si="39"/>
        <v>0</v>
      </c>
      <c r="M140" s="39">
        <f t="shared" si="40"/>
        <v>3.5</v>
      </c>
      <c r="N140" s="53">
        <f t="shared" si="41"/>
        <v>16</v>
      </c>
      <c r="O140" s="156">
        <f t="shared" si="42"/>
        <v>0</v>
      </c>
      <c r="P140" s="161"/>
      <c r="Q140" s="88"/>
      <c r="R140" s="194"/>
      <c r="S140" s="63">
        <f t="shared" si="43"/>
        <v>0</v>
      </c>
    </row>
    <row r="141" spans="1:19" s="141" customFormat="1" ht="15" customHeight="1">
      <c r="A141" s="45">
        <v>44</v>
      </c>
      <c r="B141" s="56" t="s">
        <v>157</v>
      </c>
      <c r="C141" s="42" t="str">
        <f>A67</f>
        <v>11/9（日）</v>
      </c>
      <c r="D141" s="80">
        <v>0.3125</v>
      </c>
      <c r="E141" s="80">
        <v>0.5</v>
      </c>
      <c r="F141" s="108">
        <f t="shared" si="36"/>
        <v>0.1875</v>
      </c>
      <c r="G141" s="84">
        <v>3</v>
      </c>
      <c r="H141" s="41">
        <v>4</v>
      </c>
      <c r="I141" s="255"/>
      <c r="J141" s="54">
        <f t="shared" si="44"/>
        <v>8</v>
      </c>
      <c r="K141" s="54">
        <v>8</v>
      </c>
      <c r="L141" s="54">
        <f t="shared" si="39"/>
        <v>0</v>
      </c>
      <c r="M141" s="39">
        <f t="shared" si="40"/>
        <v>3.5</v>
      </c>
      <c r="N141" s="53">
        <f t="shared" si="41"/>
        <v>32</v>
      </c>
      <c r="O141" s="156">
        <f t="shared" si="42"/>
        <v>0</v>
      </c>
      <c r="P141" s="161"/>
      <c r="Q141" s="88"/>
      <c r="R141" s="194"/>
      <c r="S141" s="63">
        <f t="shared" si="43"/>
        <v>0</v>
      </c>
    </row>
    <row r="142" spans="1:19" s="141" customFormat="1" ht="15" customHeight="1">
      <c r="A142" s="45">
        <v>45</v>
      </c>
      <c r="B142" s="104" t="s">
        <v>282</v>
      </c>
      <c r="C142" s="42" t="str">
        <f>A67</f>
        <v>11/9（日）</v>
      </c>
      <c r="D142" s="80">
        <v>0.3125</v>
      </c>
      <c r="E142" s="80">
        <v>0.5625</v>
      </c>
      <c r="F142" s="108">
        <f t="shared" si="36"/>
        <v>0.25</v>
      </c>
      <c r="G142" s="84">
        <v>1</v>
      </c>
      <c r="H142" s="41">
        <v>1</v>
      </c>
      <c r="I142" s="255"/>
      <c r="J142" s="54">
        <f t="shared" si="44"/>
        <v>8</v>
      </c>
      <c r="K142" s="54">
        <v>8</v>
      </c>
      <c r="L142" s="54">
        <f t="shared" si="39"/>
        <v>0</v>
      </c>
      <c r="M142" s="39">
        <f t="shared" si="40"/>
        <v>2</v>
      </c>
      <c r="N142" s="53">
        <f t="shared" si="41"/>
        <v>8</v>
      </c>
      <c r="O142" s="156">
        <f t="shared" si="42"/>
        <v>0</v>
      </c>
      <c r="P142" s="161"/>
      <c r="Q142" s="88"/>
      <c r="R142" s="194"/>
      <c r="S142" s="63">
        <f t="shared" si="43"/>
        <v>0</v>
      </c>
    </row>
    <row r="143" spans="1:19" s="141" customFormat="1" ht="15" customHeight="1">
      <c r="A143" s="228">
        <v>46</v>
      </c>
      <c r="B143" s="56" t="s">
        <v>156</v>
      </c>
      <c r="C143" s="42" t="str">
        <f>A67</f>
        <v>11/9（日）</v>
      </c>
      <c r="D143" s="80">
        <v>0.3125</v>
      </c>
      <c r="E143" s="80">
        <v>0.5</v>
      </c>
      <c r="F143" s="108">
        <f t="shared" si="36"/>
        <v>0.1875</v>
      </c>
      <c r="G143" s="84">
        <v>3</v>
      </c>
      <c r="H143" s="41">
        <v>3</v>
      </c>
      <c r="I143" s="255"/>
      <c r="J143" s="54">
        <f t="shared" ref="J143:J195" si="45">SUM($K143:$L143)</f>
        <v>8</v>
      </c>
      <c r="K143" s="54">
        <v>8</v>
      </c>
      <c r="L143" s="54">
        <f t="shared" si="39"/>
        <v>0</v>
      </c>
      <c r="M143" s="39">
        <f t="shared" si="40"/>
        <v>3.5</v>
      </c>
      <c r="N143" s="53">
        <f t="shared" si="41"/>
        <v>24</v>
      </c>
      <c r="O143" s="156">
        <f t="shared" si="42"/>
        <v>0</v>
      </c>
      <c r="P143" s="161"/>
      <c r="Q143" s="88"/>
      <c r="R143" s="194"/>
      <c r="S143" s="63">
        <f t="shared" si="43"/>
        <v>0</v>
      </c>
    </row>
    <row r="144" spans="1:19" s="141" customFormat="1" ht="15" customHeight="1">
      <c r="A144" s="45">
        <v>47</v>
      </c>
      <c r="B144" s="56" t="s">
        <v>155</v>
      </c>
      <c r="C144" s="42" t="str">
        <f>A67</f>
        <v>11/9（日）</v>
      </c>
      <c r="D144" s="80">
        <v>0.3125</v>
      </c>
      <c r="E144" s="80">
        <v>0.5</v>
      </c>
      <c r="F144" s="108">
        <f t="shared" si="36"/>
        <v>0.1875</v>
      </c>
      <c r="G144" s="84">
        <v>1</v>
      </c>
      <c r="H144" s="41">
        <v>2</v>
      </c>
      <c r="I144" s="255"/>
      <c r="J144" s="54">
        <f t="shared" si="45"/>
        <v>8</v>
      </c>
      <c r="K144" s="54">
        <v>8</v>
      </c>
      <c r="L144" s="54">
        <f t="shared" si="39"/>
        <v>0</v>
      </c>
      <c r="M144" s="39">
        <f t="shared" si="40"/>
        <v>3.5</v>
      </c>
      <c r="N144" s="53">
        <f t="shared" si="41"/>
        <v>16</v>
      </c>
      <c r="O144" s="156">
        <f t="shared" si="42"/>
        <v>0</v>
      </c>
      <c r="P144" s="161"/>
      <c r="Q144" s="88"/>
      <c r="R144" s="194"/>
      <c r="S144" s="63">
        <f t="shared" si="43"/>
        <v>0</v>
      </c>
    </row>
    <row r="145" spans="1:19" s="141" customFormat="1" ht="15" customHeight="1">
      <c r="A145" s="228">
        <v>48</v>
      </c>
      <c r="B145" s="56" t="s">
        <v>154</v>
      </c>
      <c r="C145" s="42" t="str">
        <f>A67</f>
        <v>11/9（日）</v>
      </c>
      <c r="D145" s="80">
        <v>0.3125</v>
      </c>
      <c r="E145" s="80">
        <v>0.5</v>
      </c>
      <c r="F145" s="108">
        <f t="shared" si="36"/>
        <v>0.1875</v>
      </c>
      <c r="G145" s="84">
        <v>1</v>
      </c>
      <c r="H145" s="41">
        <v>1</v>
      </c>
      <c r="I145" s="255"/>
      <c r="J145" s="54">
        <f t="shared" si="45"/>
        <v>8</v>
      </c>
      <c r="K145" s="54">
        <v>8</v>
      </c>
      <c r="L145" s="54">
        <f t="shared" si="39"/>
        <v>0</v>
      </c>
      <c r="M145" s="39">
        <f t="shared" si="40"/>
        <v>3.5</v>
      </c>
      <c r="N145" s="53">
        <f t="shared" si="41"/>
        <v>8</v>
      </c>
      <c r="O145" s="156">
        <f t="shared" si="42"/>
        <v>0</v>
      </c>
      <c r="P145" s="161"/>
      <c r="Q145" s="88"/>
      <c r="R145" s="194"/>
      <c r="S145" s="63">
        <f t="shared" si="43"/>
        <v>0</v>
      </c>
    </row>
    <row r="146" spans="1:19" s="141" customFormat="1" ht="15" customHeight="1">
      <c r="A146" s="45">
        <v>49</v>
      </c>
      <c r="B146" s="56" t="s">
        <v>153</v>
      </c>
      <c r="C146" s="42" t="str">
        <f>A67</f>
        <v>11/9（日）</v>
      </c>
      <c r="D146" s="80">
        <v>0.3125</v>
      </c>
      <c r="E146" s="80">
        <v>0.5</v>
      </c>
      <c r="F146" s="108">
        <f t="shared" si="36"/>
        <v>0.1875</v>
      </c>
      <c r="G146" s="84">
        <v>5</v>
      </c>
      <c r="H146" s="41">
        <v>6</v>
      </c>
      <c r="I146" s="255"/>
      <c r="J146" s="54">
        <f t="shared" si="45"/>
        <v>8</v>
      </c>
      <c r="K146" s="54">
        <v>8</v>
      </c>
      <c r="L146" s="54">
        <f t="shared" si="39"/>
        <v>0</v>
      </c>
      <c r="M146" s="39">
        <f t="shared" si="40"/>
        <v>3.5</v>
      </c>
      <c r="N146" s="53">
        <f t="shared" si="41"/>
        <v>48</v>
      </c>
      <c r="O146" s="156">
        <f t="shared" si="42"/>
        <v>0</v>
      </c>
      <c r="P146" s="161"/>
      <c r="Q146" s="88"/>
      <c r="R146" s="194"/>
      <c r="S146" s="63">
        <f t="shared" si="43"/>
        <v>0</v>
      </c>
    </row>
    <row r="147" spans="1:19" s="141" customFormat="1" ht="15" customHeight="1">
      <c r="A147" s="228">
        <v>50</v>
      </c>
      <c r="B147" s="56" t="s">
        <v>152</v>
      </c>
      <c r="C147" s="42" t="str">
        <f>A67</f>
        <v>11/9（日）</v>
      </c>
      <c r="D147" s="80">
        <v>0.3125</v>
      </c>
      <c r="E147" s="80">
        <v>0.5</v>
      </c>
      <c r="F147" s="108">
        <f t="shared" si="36"/>
        <v>0.1875</v>
      </c>
      <c r="G147" s="84">
        <v>1</v>
      </c>
      <c r="H147" s="41">
        <v>1</v>
      </c>
      <c r="I147" s="255"/>
      <c r="J147" s="54">
        <f t="shared" si="45"/>
        <v>8</v>
      </c>
      <c r="K147" s="54">
        <v>8</v>
      </c>
      <c r="L147" s="54">
        <f t="shared" si="39"/>
        <v>0</v>
      </c>
      <c r="M147" s="39">
        <f t="shared" si="40"/>
        <v>3.5</v>
      </c>
      <c r="N147" s="53">
        <f t="shared" si="41"/>
        <v>8</v>
      </c>
      <c r="O147" s="156">
        <f t="shared" si="42"/>
        <v>0</v>
      </c>
      <c r="P147" s="161"/>
      <c r="Q147" s="88"/>
      <c r="R147" s="194"/>
      <c r="S147" s="63">
        <f t="shared" si="43"/>
        <v>0</v>
      </c>
    </row>
    <row r="148" spans="1:19" s="141" customFormat="1" ht="15" customHeight="1">
      <c r="A148" s="45">
        <v>51</v>
      </c>
      <c r="B148" s="56" t="s">
        <v>151</v>
      </c>
      <c r="C148" s="42" t="str">
        <f>A67</f>
        <v>11/9（日）</v>
      </c>
      <c r="D148" s="80">
        <v>0.3125</v>
      </c>
      <c r="E148" s="80">
        <v>0.5</v>
      </c>
      <c r="F148" s="108">
        <f t="shared" si="36"/>
        <v>0.1875</v>
      </c>
      <c r="G148" s="84">
        <v>4</v>
      </c>
      <c r="H148" s="41">
        <v>5</v>
      </c>
      <c r="I148" s="255"/>
      <c r="J148" s="54">
        <f t="shared" si="45"/>
        <v>8</v>
      </c>
      <c r="K148" s="54">
        <v>8</v>
      </c>
      <c r="L148" s="54">
        <f t="shared" si="39"/>
        <v>0</v>
      </c>
      <c r="M148" s="39">
        <f t="shared" si="40"/>
        <v>3.5</v>
      </c>
      <c r="N148" s="53">
        <f t="shared" si="41"/>
        <v>40</v>
      </c>
      <c r="O148" s="156">
        <f t="shared" si="42"/>
        <v>0</v>
      </c>
      <c r="P148" s="161"/>
      <c r="Q148" s="88"/>
      <c r="R148" s="194"/>
      <c r="S148" s="63">
        <f t="shared" si="43"/>
        <v>0</v>
      </c>
    </row>
    <row r="149" spans="1:19" s="141" customFormat="1" ht="15" customHeight="1">
      <c r="A149" s="45">
        <v>52</v>
      </c>
      <c r="B149" s="104" t="s">
        <v>283</v>
      </c>
      <c r="C149" s="42" t="str">
        <f>A67</f>
        <v>11/9（日）</v>
      </c>
      <c r="D149" s="80">
        <v>0.3125</v>
      </c>
      <c r="E149" s="80">
        <v>0.5625</v>
      </c>
      <c r="F149" s="108">
        <f t="shared" si="36"/>
        <v>0.25</v>
      </c>
      <c r="G149" s="84">
        <v>1</v>
      </c>
      <c r="H149" s="41">
        <v>1</v>
      </c>
      <c r="I149" s="255"/>
      <c r="J149" s="54">
        <f t="shared" si="45"/>
        <v>8</v>
      </c>
      <c r="K149" s="54">
        <v>8</v>
      </c>
      <c r="L149" s="54">
        <f t="shared" si="39"/>
        <v>0</v>
      </c>
      <c r="M149" s="39">
        <f t="shared" si="40"/>
        <v>2</v>
      </c>
      <c r="N149" s="53">
        <f t="shared" si="41"/>
        <v>8</v>
      </c>
      <c r="O149" s="156">
        <f t="shared" si="42"/>
        <v>0</v>
      </c>
      <c r="P149" s="161"/>
      <c r="Q149" s="88"/>
      <c r="R149" s="194"/>
      <c r="S149" s="63">
        <f t="shared" si="43"/>
        <v>0</v>
      </c>
    </row>
    <row r="150" spans="1:19" s="141" customFormat="1" ht="15" customHeight="1">
      <c r="A150" s="228">
        <v>53</v>
      </c>
      <c r="B150" s="56" t="s">
        <v>150</v>
      </c>
      <c r="C150" s="42" t="str">
        <f>A67</f>
        <v>11/9（日）</v>
      </c>
      <c r="D150" s="80">
        <v>0.3125</v>
      </c>
      <c r="E150" s="80">
        <v>0.5</v>
      </c>
      <c r="F150" s="108">
        <f t="shared" si="36"/>
        <v>0.1875</v>
      </c>
      <c r="G150" s="84">
        <v>1</v>
      </c>
      <c r="H150" s="41">
        <v>1</v>
      </c>
      <c r="I150" s="255"/>
      <c r="J150" s="54">
        <f t="shared" si="45"/>
        <v>8</v>
      </c>
      <c r="K150" s="54">
        <v>8</v>
      </c>
      <c r="L150" s="54">
        <f t="shared" si="39"/>
        <v>0</v>
      </c>
      <c r="M150" s="39">
        <f t="shared" si="40"/>
        <v>3.5</v>
      </c>
      <c r="N150" s="53">
        <f t="shared" si="41"/>
        <v>8</v>
      </c>
      <c r="O150" s="156">
        <f t="shared" si="42"/>
        <v>0</v>
      </c>
      <c r="P150" s="161"/>
      <c r="Q150" s="88"/>
      <c r="R150" s="194"/>
      <c r="S150" s="63">
        <f t="shared" si="43"/>
        <v>0</v>
      </c>
    </row>
    <row r="151" spans="1:19" s="141" customFormat="1" ht="15" customHeight="1">
      <c r="A151" s="45">
        <v>54</v>
      </c>
      <c r="B151" s="56" t="s">
        <v>149</v>
      </c>
      <c r="C151" s="42" t="str">
        <f>A67</f>
        <v>11/9（日）</v>
      </c>
      <c r="D151" s="80">
        <v>0.3125</v>
      </c>
      <c r="E151" s="80">
        <v>0.5</v>
      </c>
      <c r="F151" s="108">
        <f t="shared" si="36"/>
        <v>0.1875</v>
      </c>
      <c r="G151" s="84">
        <f>5-1</f>
        <v>4</v>
      </c>
      <c r="H151" s="41">
        <f>5-1</f>
        <v>4</v>
      </c>
      <c r="I151" s="255"/>
      <c r="J151" s="54">
        <f t="shared" si="45"/>
        <v>8</v>
      </c>
      <c r="K151" s="54">
        <v>8</v>
      </c>
      <c r="L151" s="54">
        <f t="shared" si="39"/>
        <v>0</v>
      </c>
      <c r="M151" s="39">
        <f t="shared" si="40"/>
        <v>3.5</v>
      </c>
      <c r="N151" s="53">
        <f t="shared" si="41"/>
        <v>32</v>
      </c>
      <c r="O151" s="156">
        <f t="shared" si="42"/>
        <v>0</v>
      </c>
      <c r="P151" s="161"/>
      <c r="Q151" s="88"/>
      <c r="R151" s="194"/>
      <c r="S151" s="63">
        <f t="shared" si="43"/>
        <v>0</v>
      </c>
    </row>
    <row r="152" spans="1:19" s="141" customFormat="1" ht="15" customHeight="1">
      <c r="A152" s="45">
        <v>55</v>
      </c>
      <c r="B152" s="56" t="s">
        <v>148</v>
      </c>
      <c r="C152" s="42" t="str">
        <f>A67</f>
        <v>11/9（日）</v>
      </c>
      <c r="D152" s="80">
        <v>0.3125</v>
      </c>
      <c r="E152" s="80">
        <v>0.5625</v>
      </c>
      <c r="F152" s="108">
        <f t="shared" si="36"/>
        <v>0.25</v>
      </c>
      <c r="G152" s="84">
        <v>2</v>
      </c>
      <c r="H152" s="41">
        <v>3</v>
      </c>
      <c r="I152" s="255"/>
      <c r="J152" s="54">
        <f t="shared" si="45"/>
        <v>8</v>
      </c>
      <c r="K152" s="54">
        <v>8</v>
      </c>
      <c r="L152" s="54">
        <f t="shared" si="39"/>
        <v>0</v>
      </c>
      <c r="M152" s="39">
        <f t="shared" si="40"/>
        <v>2</v>
      </c>
      <c r="N152" s="53">
        <f t="shared" si="41"/>
        <v>24</v>
      </c>
      <c r="O152" s="156">
        <f t="shared" si="42"/>
        <v>0</v>
      </c>
      <c r="P152" s="161"/>
      <c r="Q152" s="88"/>
      <c r="R152" s="194"/>
      <c r="S152" s="63">
        <f t="shared" si="43"/>
        <v>0</v>
      </c>
    </row>
    <row r="153" spans="1:19" s="141" customFormat="1" ht="15" customHeight="1">
      <c r="A153" s="228">
        <v>56</v>
      </c>
      <c r="B153" s="56" t="s">
        <v>147</v>
      </c>
      <c r="C153" s="42" t="str">
        <f>A67</f>
        <v>11/9（日）</v>
      </c>
      <c r="D153" s="80">
        <v>0.3125</v>
      </c>
      <c r="E153" s="80">
        <v>0.5</v>
      </c>
      <c r="F153" s="108">
        <f t="shared" si="36"/>
        <v>0.1875</v>
      </c>
      <c r="G153" s="84">
        <v>1</v>
      </c>
      <c r="H153" s="41">
        <v>1</v>
      </c>
      <c r="I153" s="255"/>
      <c r="J153" s="54">
        <f t="shared" si="45"/>
        <v>8</v>
      </c>
      <c r="K153" s="54">
        <v>8</v>
      </c>
      <c r="L153" s="54">
        <f t="shared" si="39"/>
        <v>0</v>
      </c>
      <c r="M153" s="39">
        <f t="shared" si="40"/>
        <v>3.5</v>
      </c>
      <c r="N153" s="53">
        <f t="shared" si="41"/>
        <v>8</v>
      </c>
      <c r="O153" s="156">
        <f t="shared" si="42"/>
        <v>0</v>
      </c>
      <c r="P153" s="161"/>
      <c r="Q153" s="88"/>
      <c r="R153" s="194"/>
      <c r="S153" s="63">
        <f t="shared" si="43"/>
        <v>0</v>
      </c>
    </row>
    <row r="154" spans="1:19" s="141" customFormat="1" ht="15" customHeight="1">
      <c r="A154" s="45">
        <v>57</v>
      </c>
      <c r="B154" s="56" t="s">
        <v>146</v>
      </c>
      <c r="C154" s="42" t="str">
        <f>A67</f>
        <v>11/9（日）</v>
      </c>
      <c r="D154" s="80">
        <v>0.3125</v>
      </c>
      <c r="E154" s="80">
        <v>0.5</v>
      </c>
      <c r="F154" s="108">
        <f t="shared" si="36"/>
        <v>0.1875</v>
      </c>
      <c r="G154" s="84">
        <v>2</v>
      </c>
      <c r="H154" s="41">
        <v>3</v>
      </c>
      <c r="I154" s="255"/>
      <c r="J154" s="54">
        <f t="shared" si="45"/>
        <v>8</v>
      </c>
      <c r="K154" s="54">
        <v>8</v>
      </c>
      <c r="L154" s="54">
        <f t="shared" si="39"/>
        <v>0</v>
      </c>
      <c r="M154" s="39">
        <f t="shared" si="40"/>
        <v>3.5</v>
      </c>
      <c r="N154" s="53">
        <f t="shared" si="41"/>
        <v>24</v>
      </c>
      <c r="O154" s="156">
        <f t="shared" si="42"/>
        <v>0</v>
      </c>
      <c r="P154" s="161"/>
      <c r="Q154" s="88"/>
      <c r="R154" s="194"/>
      <c r="S154" s="63">
        <f t="shared" si="43"/>
        <v>0</v>
      </c>
    </row>
    <row r="155" spans="1:19" s="141" customFormat="1" ht="15" customHeight="1">
      <c r="A155" s="45">
        <v>58</v>
      </c>
      <c r="B155" s="105" t="s">
        <v>284</v>
      </c>
      <c r="C155" s="42" t="str">
        <f>A67</f>
        <v>11/9（日）</v>
      </c>
      <c r="D155" s="80">
        <v>0.3125</v>
      </c>
      <c r="E155" s="80">
        <v>0.5</v>
      </c>
      <c r="F155" s="108">
        <f t="shared" si="36"/>
        <v>0.1875</v>
      </c>
      <c r="G155" s="84"/>
      <c r="H155" s="41">
        <v>1</v>
      </c>
      <c r="I155" s="255"/>
      <c r="J155" s="54">
        <f t="shared" si="45"/>
        <v>8</v>
      </c>
      <c r="K155" s="54">
        <v>8</v>
      </c>
      <c r="L155" s="54">
        <f t="shared" si="39"/>
        <v>0</v>
      </c>
      <c r="M155" s="39">
        <f t="shared" si="40"/>
        <v>3.5</v>
      </c>
      <c r="N155" s="53">
        <f t="shared" si="41"/>
        <v>8</v>
      </c>
      <c r="O155" s="156">
        <f t="shared" si="42"/>
        <v>0</v>
      </c>
      <c r="P155" s="161"/>
      <c r="Q155" s="88"/>
      <c r="R155" s="194"/>
      <c r="S155" s="63">
        <f t="shared" si="43"/>
        <v>0</v>
      </c>
    </row>
    <row r="156" spans="1:19" s="141" customFormat="1" ht="15" customHeight="1">
      <c r="A156" s="45">
        <v>59</v>
      </c>
      <c r="B156" s="56" t="s">
        <v>145</v>
      </c>
      <c r="C156" s="42" t="str">
        <f>A67</f>
        <v>11/9（日）</v>
      </c>
      <c r="D156" s="80">
        <v>0.33333333333333331</v>
      </c>
      <c r="E156" s="80">
        <v>0.54166666666666663</v>
      </c>
      <c r="F156" s="108">
        <f t="shared" si="36"/>
        <v>0.20833333333333331</v>
      </c>
      <c r="G156" s="84">
        <v>3</v>
      </c>
      <c r="H156" s="41">
        <v>3</v>
      </c>
      <c r="I156" s="255"/>
      <c r="J156" s="54">
        <f t="shared" si="45"/>
        <v>8</v>
      </c>
      <c r="K156" s="54">
        <v>8</v>
      </c>
      <c r="L156" s="54">
        <f t="shared" si="39"/>
        <v>0</v>
      </c>
      <c r="M156" s="39">
        <f t="shared" si="40"/>
        <v>3</v>
      </c>
      <c r="N156" s="53">
        <f t="shared" si="41"/>
        <v>24</v>
      </c>
      <c r="O156" s="156">
        <f t="shared" si="42"/>
        <v>0</v>
      </c>
      <c r="P156" s="161"/>
      <c r="Q156" s="88"/>
      <c r="R156" s="194"/>
      <c r="S156" s="63">
        <f t="shared" si="43"/>
        <v>0</v>
      </c>
    </row>
    <row r="157" spans="1:19" s="141" customFormat="1" ht="15" customHeight="1">
      <c r="A157" s="45">
        <v>60</v>
      </c>
      <c r="B157" s="104" t="s">
        <v>286</v>
      </c>
      <c r="C157" s="42" t="str">
        <f>A67</f>
        <v>11/9（日）</v>
      </c>
      <c r="D157" s="80">
        <v>0.33333333333333331</v>
      </c>
      <c r="E157" s="80">
        <v>0.5625</v>
      </c>
      <c r="F157" s="108">
        <f t="shared" si="36"/>
        <v>0.22916666666666669</v>
      </c>
      <c r="G157" s="84">
        <v>1</v>
      </c>
      <c r="H157" s="41">
        <v>1</v>
      </c>
      <c r="I157" s="255"/>
      <c r="J157" s="54">
        <f t="shared" si="45"/>
        <v>8</v>
      </c>
      <c r="K157" s="54">
        <v>8</v>
      </c>
      <c r="L157" s="54">
        <f t="shared" si="39"/>
        <v>0</v>
      </c>
      <c r="M157" s="39">
        <f t="shared" si="40"/>
        <v>2.5</v>
      </c>
      <c r="N157" s="53">
        <f t="shared" si="41"/>
        <v>8</v>
      </c>
      <c r="O157" s="156">
        <f t="shared" si="42"/>
        <v>0</v>
      </c>
      <c r="P157" s="161"/>
      <c r="Q157" s="88"/>
      <c r="R157" s="194"/>
      <c r="S157" s="63">
        <f t="shared" si="43"/>
        <v>0</v>
      </c>
    </row>
    <row r="158" spans="1:19" s="141" customFormat="1" ht="15" customHeight="1">
      <c r="A158" s="45">
        <v>61</v>
      </c>
      <c r="B158" s="56" t="s">
        <v>144</v>
      </c>
      <c r="C158" s="42" t="str">
        <f>A67</f>
        <v>11/9（日）</v>
      </c>
      <c r="D158" s="80">
        <v>0.33333333333333331</v>
      </c>
      <c r="E158" s="80">
        <v>0.54166666666666663</v>
      </c>
      <c r="F158" s="108">
        <f t="shared" si="36"/>
        <v>0.20833333333333331</v>
      </c>
      <c r="G158" s="84">
        <v>3</v>
      </c>
      <c r="H158" s="41">
        <v>3</v>
      </c>
      <c r="I158" s="255"/>
      <c r="J158" s="54">
        <f t="shared" si="45"/>
        <v>8</v>
      </c>
      <c r="K158" s="54">
        <v>8</v>
      </c>
      <c r="L158" s="54">
        <f t="shared" si="39"/>
        <v>0</v>
      </c>
      <c r="M158" s="39">
        <f t="shared" si="40"/>
        <v>3</v>
      </c>
      <c r="N158" s="53">
        <f t="shared" si="41"/>
        <v>24</v>
      </c>
      <c r="O158" s="156">
        <f t="shared" si="42"/>
        <v>0</v>
      </c>
      <c r="P158" s="161"/>
      <c r="Q158" s="88"/>
      <c r="R158" s="194"/>
      <c r="S158" s="63">
        <f t="shared" si="43"/>
        <v>0</v>
      </c>
    </row>
    <row r="159" spans="1:19" s="141" customFormat="1" ht="15" customHeight="1">
      <c r="A159" s="45">
        <v>62</v>
      </c>
      <c r="B159" s="105" t="s">
        <v>288</v>
      </c>
      <c r="C159" s="42" t="str">
        <f>A67</f>
        <v>11/9（日）</v>
      </c>
      <c r="D159" s="80">
        <v>0.33333333333333331</v>
      </c>
      <c r="E159" s="80">
        <v>0.54166666666666663</v>
      </c>
      <c r="F159" s="108">
        <f t="shared" si="36"/>
        <v>0.20833333333333331</v>
      </c>
      <c r="G159" s="84">
        <v>1</v>
      </c>
      <c r="H159" s="41">
        <v>1</v>
      </c>
      <c r="I159" s="255"/>
      <c r="J159" s="54">
        <f t="shared" si="45"/>
        <v>8</v>
      </c>
      <c r="K159" s="54">
        <v>8</v>
      </c>
      <c r="L159" s="54">
        <f t="shared" si="39"/>
        <v>0</v>
      </c>
      <c r="M159" s="39">
        <f t="shared" si="40"/>
        <v>3</v>
      </c>
      <c r="N159" s="53">
        <f t="shared" si="41"/>
        <v>8</v>
      </c>
      <c r="O159" s="156">
        <f t="shared" si="42"/>
        <v>0</v>
      </c>
      <c r="P159" s="161"/>
      <c r="Q159" s="88"/>
      <c r="R159" s="194"/>
      <c r="S159" s="63">
        <f t="shared" si="43"/>
        <v>0</v>
      </c>
    </row>
    <row r="160" spans="1:19" s="141" customFormat="1" ht="15" customHeight="1">
      <c r="A160" s="45">
        <v>63</v>
      </c>
      <c r="B160" s="56" t="s">
        <v>143</v>
      </c>
      <c r="C160" s="42" t="str">
        <f>A67</f>
        <v>11/9（日）</v>
      </c>
      <c r="D160" s="80">
        <v>0.33333333333333331</v>
      </c>
      <c r="E160" s="80">
        <v>0.54166666666666663</v>
      </c>
      <c r="F160" s="108">
        <f t="shared" si="36"/>
        <v>0.20833333333333331</v>
      </c>
      <c r="G160" s="84">
        <v>6</v>
      </c>
      <c r="H160" s="41">
        <v>6</v>
      </c>
      <c r="I160" s="255"/>
      <c r="J160" s="54">
        <f t="shared" si="45"/>
        <v>8</v>
      </c>
      <c r="K160" s="54">
        <v>8</v>
      </c>
      <c r="L160" s="54">
        <f t="shared" si="39"/>
        <v>0</v>
      </c>
      <c r="M160" s="39">
        <f t="shared" si="40"/>
        <v>3</v>
      </c>
      <c r="N160" s="53">
        <f t="shared" si="41"/>
        <v>48</v>
      </c>
      <c r="O160" s="156">
        <f t="shared" si="42"/>
        <v>0</v>
      </c>
      <c r="P160" s="161"/>
      <c r="Q160" s="88"/>
      <c r="R160" s="194"/>
      <c r="S160" s="63">
        <f t="shared" si="43"/>
        <v>0</v>
      </c>
    </row>
    <row r="161" spans="1:19" s="141" customFormat="1" ht="13.5" customHeight="1">
      <c r="A161" s="45">
        <v>64</v>
      </c>
      <c r="B161" s="56" t="s">
        <v>142</v>
      </c>
      <c r="C161" s="42" t="str">
        <f>A67</f>
        <v>11/9（日）</v>
      </c>
      <c r="D161" s="80">
        <v>0.33333333333333331</v>
      </c>
      <c r="E161" s="80">
        <v>0.54166666666666663</v>
      </c>
      <c r="F161" s="108">
        <f t="shared" si="36"/>
        <v>0.20833333333333331</v>
      </c>
      <c r="G161" s="84">
        <v>3</v>
      </c>
      <c r="H161" s="41">
        <v>3</v>
      </c>
      <c r="I161" s="255"/>
      <c r="J161" s="54">
        <f t="shared" si="45"/>
        <v>8</v>
      </c>
      <c r="K161" s="54">
        <v>8</v>
      </c>
      <c r="L161" s="54">
        <f t="shared" si="39"/>
        <v>0</v>
      </c>
      <c r="M161" s="39">
        <f t="shared" si="40"/>
        <v>3</v>
      </c>
      <c r="N161" s="53">
        <f t="shared" si="41"/>
        <v>24</v>
      </c>
      <c r="O161" s="156">
        <f t="shared" si="42"/>
        <v>0</v>
      </c>
      <c r="P161" s="161"/>
      <c r="Q161" s="88"/>
      <c r="R161" s="194"/>
      <c r="S161" s="63">
        <f t="shared" si="43"/>
        <v>0</v>
      </c>
    </row>
    <row r="162" spans="1:19" s="141" customFormat="1" ht="15" customHeight="1">
      <c r="A162" s="45">
        <v>65</v>
      </c>
      <c r="B162" s="56" t="s">
        <v>141</v>
      </c>
      <c r="C162" s="42" t="str">
        <f>A67</f>
        <v>11/9（日）</v>
      </c>
      <c r="D162" s="80">
        <v>0.33333333333333331</v>
      </c>
      <c r="E162" s="80">
        <v>0.54166666666666663</v>
      </c>
      <c r="F162" s="108">
        <f t="shared" ref="F162:F223" si="46">E162-D162</f>
        <v>0.20833333333333331</v>
      </c>
      <c r="G162" s="84">
        <v>2</v>
      </c>
      <c r="H162" s="41">
        <v>3</v>
      </c>
      <c r="I162" s="255"/>
      <c r="J162" s="54">
        <f t="shared" si="45"/>
        <v>8</v>
      </c>
      <c r="K162" s="54">
        <v>8</v>
      </c>
      <c r="L162" s="54">
        <f t="shared" ref="L162:L223" si="47">TEXT(MAX(0,MIN($E162,"5:00")-MAX($D162,"00:00")),"h:mm")*24+TEXT(MAX(0,MIN($E162,"29:00")-MAX($D162,"22:00")),"h:mm")*24</f>
        <v>0</v>
      </c>
      <c r="M162" s="39">
        <f t="shared" ref="M162:M223" si="48">IF((K162+L162-TEXT((F162),"h:mm")*24)&lt;0,0,(K162+L162-TEXT((F162),"h:mm")*24))</f>
        <v>3</v>
      </c>
      <c r="N162" s="53">
        <f t="shared" ref="N162:N223" si="49">K162*H162</f>
        <v>24</v>
      </c>
      <c r="O162" s="156">
        <f t="shared" ref="O162:O223" si="50">L162*H162</f>
        <v>0</v>
      </c>
      <c r="P162" s="161"/>
      <c r="Q162" s="88"/>
      <c r="R162" s="194"/>
      <c r="S162" s="63">
        <f t="shared" ref="S162:S223" si="51">ROUNDDOWN(P162*N162+Q162*O162,0)+ROUNDDOWN(P162*0.13*I162*K162,0)</f>
        <v>0</v>
      </c>
    </row>
    <row r="163" spans="1:19" s="141" customFormat="1" ht="15" customHeight="1">
      <c r="A163" s="45">
        <v>66</v>
      </c>
      <c r="B163" s="55" t="s">
        <v>140</v>
      </c>
      <c r="C163" s="42" t="str">
        <f>A67</f>
        <v>11/9（日）</v>
      </c>
      <c r="D163" s="80">
        <v>0.33333333333333331</v>
      </c>
      <c r="E163" s="80">
        <v>0.54166666666666663</v>
      </c>
      <c r="F163" s="108">
        <f t="shared" si="46"/>
        <v>0.20833333333333331</v>
      </c>
      <c r="G163" s="84">
        <v>6</v>
      </c>
      <c r="H163" s="41">
        <v>6</v>
      </c>
      <c r="I163" s="255"/>
      <c r="J163" s="54">
        <f t="shared" si="45"/>
        <v>8</v>
      </c>
      <c r="K163" s="54">
        <v>8</v>
      </c>
      <c r="L163" s="54">
        <f t="shared" si="47"/>
        <v>0</v>
      </c>
      <c r="M163" s="39">
        <f t="shared" si="48"/>
        <v>3</v>
      </c>
      <c r="N163" s="53">
        <f t="shared" si="49"/>
        <v>48</v>
      </c>
      <c r="O163" s="156">
        <f t="shared" si="50"/>
        <v>0</v>
      </c>
      <c r="P163" s="161"/>
      <c r="Q163" s="88"/>
      <c r="R163" s="194"/>
      <c r="S163" s="63">
        <f t="shared" si="51"/>
        <v>0</v>
      </c>
    </row>
    <row r="164" spans="1:19" s="141" customFormat="1" ht="15" customHeight="1">
      <c r="A164" s="45">
        <v>67</v>
      </c>
      <c r="B164" s="55" t="s">
        <v>139</v>
      </c>
      <c r="C164" s="42" t="str">
        <f>A67</f>
        <v>11/9（日）</v>
      </c>
      <c r="D164" s="80">
        <v>0.33333333333333331</v>
      </c>
      <c r="E164" s="80">
        <v>0.54166666666666663</v>
      </c>
      <c r="F164" s="108">
        <f t="shared" si="46"/>
        <v>0.20833333333333331</v>
      </c>
      <c r="G164" s="84">
        <v>5</v>
      </c>
      <c r="H164" s="41">
        <v>6</v>
      </c>
      <c r="I164" s="255"/>
      <c r="J164" s="54">
        <f t="shared" si="45"/>
        <v>8</v>
      </c>
      <c r="K164" s="54">
        <v>8</v>
      </c>
      <c r="L164" s="54">
        <f t="shared" si="47"/>
        <v>0</v>
      </c>
      <c r="M164" s="39">
        <f t="shared" si="48"/>
        <v>3</v>
      </c>
      <c r="N164" s="53">
        <f t="shared" si="49"/>
        <v>48</v>
      </c>
      <c r="O164" s="156">
        <f t="shared" si="50"/>
        <v>0</v>
      </c>
      <c r="P164" s="161"/>
      <c r="Q164" s="88"/>
      <c r="R164" s="194"/>
      <c r="S164" s="63">
        <f t="shared" si="51"/>
        <v>0</v>
      </c>
    </row>
    <row r="165" spans="1:19" s="141" customFormat="1" ht="15" customHeight="1">
      <c r="A165" s="45">
        <v>68</v>
      </c>
      <c r="B165" s="55" t="s">
        <v>138</v>
      </c>
      <c r="C165" s="42" t="str">
        <f>A67</f>
        <v>11/9（日）</v>
      </c>
      <c r="D165" s="80">
        <v>0.33333333333333331</v>
      </c>
      <c r="E165" s="80">
        <v>0.5625</v>
      </c>
      <c r="F165" s="108">
        <f t="shared" si="46"/>
        <v>0.22916666666666669</v>
      </c>
      <c r="G165" s="84">
        <v>1</v>
      </c>
      <c r="H165" s="41">
        <v>1</v>
      </c>
      <c r="I165" s="255"/>
      <c r="J165" s="54">
        <f t="shared" si="45"/>
        <v>8</v>
      </c>
      <c r="K165" s="54">
        <v>8</v>
      </c>
      <c r="L165" s="54">
        <f t="shared" si="47"/>
        <v>0</v>
      </c>
      <c r="M165" s="39">
        <f t="shared" si="48"/>
        <v>2.5</v>
      </c>
      <c r="N165" s="38">
        <f t="shared" si="49"/>
        <v>8</v>
      </c>
      <c r="O165" s="156">
        <f t="shared" si="50"/>
        <v>0</v>
      </c>
      <c r="P165" s="161"/>
      <c r="Q165" s="88"/>
      <c r="R165" s="194"/>
      <c r="S165" s="63">
        <f t="shared" si="51"/>
        <v>0</v>
      </c>
    </row>
    <row r="166" spans="1:19" s="141" customFormat="1" ht="15" customHeight="1">
      <c r="A166" s="45">
        <v>69</v>
      </c>
      <c r="B166" s="55" t="s">
        <v>137</v>
      </c>
      <c r="C166" s="42" t="str">
        <f>A67</f>
        <v>11/9（日）</v>
      </c>
      <c r="D166" s="80">
        <v>0.33333333333333331</v>
      </c>
      <c r="E166" s="80">
        <v>0.5625</v>
      </c>
      <c r="F166" s="108">
        <f t="shared" si="46"/>
        <v>0.22916666666666669</v>
      </c>
      <c r="G166" s="84">
        <v>1</v>
      </c>
      <c r="H166" s="41">
        <v>1</v>
      </c>
      <c r="I166" s="255"/>
      <c r="J166" s="39">
        <f t="shared" si="45"/>
        <v>8</v>
      </c>
      <c r="K166" s="54">
        <v>8</v>
      </c>
      <c r="L166" s="54">
        <f t="shared" si="47"/>
        <v>0</v>
      </c>
      <c r="M166" s="39">
        <f t="shared" si="48"/>
        <v>2.5</v>
      </c>
      <c r="N166" s="38">
        <f t="shared" si="49"/>
        <v>8</v>
      </c>
      <c r="O166" s="156">
        <f t="shared" si="50"/>
        <v>0</v>
      </c>
      <c r="P166" s="161"/>
      <c r="Q166" s="88"/>
      <c r="R166" s="194"/>
      <c r="S166" s="63">
        <f t="shared" si="51"/>
        <v>0</v>
      </c>
    </row>
    <row r="167" spans="1:19" s="141" customFormat="1" ht="15" customHeight="1">
      <c r="A167" s="45">
        <v>70</v>
      </c>
      <c r="B167" s="55" t="s">
        <v>136</v>
      </c>
      <c r="C167" s="42" t="str">
        <f>A67</f>
        <v>11/9（日）</v>
      </c>
      <c r="D167" s="80">
        <v>0.33333333333333331</v>
      </c>
      <c r="E167" s="80">
        <v>0.5625</v>
      </c>
      <c r="F167" s="108">
        <f t="shared" si="46"/>
        <v>0.22916666666666669</v>
      </c>
      <c r="G167" s="84">
        <v>3</v>
      </c>
      <c r="H167" s="41">
        <v>4</v>
      </c>
      <c r="I167" s="255"/>
      <c r="J167" s="39">
        <f t="shared" si="45"/>
        <v>8</v>
      </c>
      <c r="K167" s="54">
        <v>8</v>
      </c>
      <c r="L167" s="54">
        <f t="shared" si="47"/>
        <v>0</v>
      </c>
      <c r="M167" s="39">
        <f t="shared" si="48"/>
        <v>2.5</v>
      </c>
      <c r="N167" s="38">
        <f t="shared" si="49"/>
        <v>32</v>
      </c>
      <c r="O167" s="156">
        <f t="shared" si="50"/>
        <v>0</v>
      </c>
      <c r="P167" s="161"/>
      <c r="Q167" s="88"/>
      <c r="R167" s="194"/>
      <c r="S167" s="63">
        <f t="shared" si="51"/>
        <v>0</v>
      </c>
    </row>
    <row r="168" spans="1:19" s="141" customFormat="1" ht="15" customHeight="1">
      <c r="A168" s="45">
        <v>71</v>
      </c>
      <c r="B168" s="55" t="s">
        <v>135</v>
      </c>
      <c r="C168" s="42" t="str">
        <f>A67</f>
        <v>11/9（日）</v>
      </c>
      <c r="D168" s="80">
        <v>0.33333333333333331</v>
      </c>
      <c r="E168" s="80">
        <v>0.5625</v>
      </c>
      <c r="F168" s="108">
        <f t="shared" si="46"/>
        <v>0.22916666666666669</v>
      </c>
      <c r="G168" s="84">
        <v>1</v>
      </c>
      <c r="H168" s="41">
        <v>2</v>
      </c>
      <c r="I168" s="255"/>
      <c r="J168" s="39">
        <f t="shared" si="45"/>
        <v>8</v>
      </c>
      <c r="K168" s="54">
        <v>8</v>
      </c>
      <c r="L168" s="54">
        <f t="shared" si="47"/>
        <v>0</v>
      </c>
      <c r="M168" s="39">
        <f t="shared" si="48"/>
        <v>2.5</v>
      </c>
      <c r="N168" s="38">
        <f t="shared" si="49"/>
        <v>16</v>
      </c>
      <c r="O168" s="156">
        <f t="shared" si="50"/>
        <v>0</v>
      </c>
      <c r="P168" s="161"/>
      <c r="Q168" s="88"/>
      <c r="R168" s="194"/>
      <c r="S168" s="63">
        <f t="shared" si="51"/>
        <v>0</v>
      </c>
    </row>
    <row r="169" spans="1:19" s="141" customFormat="1" ht="15" customHeight="1">
      <c r="A169" s="45">
        <v>72</v>
      </c>
      <c r="B169" s="55" t="s">
        <v>134</v>
      </c>
      <c r="C169" s="42" t="str">
        <f>A67</f>
        <v>11/9（日）</v>
      </c>
      <c r="D169" s="80">
        <v>0.33333333333333331</v>
      </c>
      <c r="E169" s="80">
        <v>0.58333333333333337</v>
      </c>
      <c r="F169" s="108">
        <f t="shared" si="46"/>
        <v>0.25000000000000006</v>
      </c>
      <c r="G169" s="84">
        <v>2</v>
      </c>
      <c r="H169" s="41">
        <v>3</v>
      </c>
      <c r="I169" s="255"/>
      <c r="J169" s="39">
        <f t="shared" si="45"/>
        <v>8</v>
      </c>
      <c r="K169" s="54">
        <v>8</v>
      </c>
      <c r="L169" s="54">
        <f t="shared" si="47"/>
        <v>0</v>
      </c>
      <c r="M169" s="39">
        <f t="shared" si="48"/>
        <v>2</v>
      </c>
      <c r="N169" s="38">
        <f t="shared" si="49"/>
        <v>24</v>
      </c>
      <c r="O169" s="156">
        <f t="shared" si="50"/>
        <v>0</v>
      </c>
      <c r="P169" s="161"/>
      <c r="Q169" s="88"/>
      <c r="R169" s="194"/>
      <c r="S169" s="63">
        <f t="shared" si="51"/>
        <v>0</v>
      </c>
    </row>
    <row r="170" spans="1:19" s="141" customFormat="1" ht="15" customHeight="1">
      <c r="A170" s="45">
        <v>73</v>
      </c>
      <c r="B170" s="55" t="s">
        <v>133</v>
      </c>
      <c r="C170" s="42" t="str">
        <f>A67</f>
        <v>11/9（日）</v>
      </c>
      <c r="D170" s="80">
        <v>0.33333333333333331</v>
      </c>
      <c r="E170" s="80">
        <v>0.58333333333333337</v>
      </c>
      <c r="F170" s="108">
        <f t="shared" si="46"/>
        <v>0.25000000000000006</v>
      </c>
      <c r="G170" s="84">
        <v>5</v>
      </c>
      <c r="H170" s="41">
        <v>6</v>
      </c>
      <c r="I170" s="255"/>
      <c r="J170" s="39">
        <f t="shared" si="45"/>
        <v>8</v>
      </c>
      <c r="K170" s="54">
        <v>8</v>
      </c>
      <c r="L170" s="54">
        <f t="shared" si="47"/>
        <v>0</v>
      </c>
      <c r="M170" s="39">
        <f t="shared" si="48"/>
        <v>2</v>
      </c>
      <c r="N170" s="38">
        <f t="shared" si="49"/>
        <v>48</v>
      </c>
      <c r="O170" s="156">
        <f t="shared" si="50"/>
        <v>0</v>
      </c>
      <c r="P170" s="161"/>
      <c r="Q170" s="88"/>
      <c r="R170" s="194"/>
      <c r="S170" s="63">
        <f t="shared" si="51"/>
        <v>0</v>
      </c>
    </row>
    <row r="171" spans="1:19" s="141" customFormat="1" ht="15" customHeight="1">
      <c r="A171" s="45">
        <v>74</v>
      </c>
      <c r="B171" s="55" t="s">
        <v>132</v>
      </c>
      <c r="C171" s="42" t="str">
        <f>A67</f>
        <v>11/9（日）</v>
      </c>
      <c r="D171" s="80">
        <v>0.33333333333333331</v>
      </c>
      <c r="E171" s="80">
        <v>0.58333333333333337</v>
      </c>
      <c r="F171" s="108">
        <f t="shared" si="46"/>
        <v>0.25000000000000006</v>
      </c>
      <c r="G171" s="84"/>
      <c r="H171" s="41">
        <v>1</v>
      </c>
      <c r="I171" s="255"/>
      <c r="J171" s="39">
        <f t="shared" si="45"/>
        <v>8</v>
      </c>
      <c r="K171" s="54">
        <v>8</v>
      </c>
      <c r="L171" s="54">
        <f t="shared" si="47"/>
        <v>0</v>
      </c>
      <c r="M171" s="39">
        <f t="shared" si="48"/>
        <v>2</v>
      </c>
      <c r="N171" s="38">
        <f t="shared" si="49"/>
        <v>8</v>
      </c>
      <c r="O171" s="156">
        <f t="shared" si="50"/>
        <v>0</v>
      </c>
      <c r="P171" s="161"/>
      <c r="Q171" s="88"/>
      <c r="R171" s="194"/>
      <c r="S171" s="63">
        <f t="shared" si="51"/>
        <v>0</v>
      </c>
    </row>
    <row r="172" spans="1:19" s="141" customFormat="1" ht="15" customHeight="1">
      <c r="A172" s="45">
        <v>75</v>
      </c>
      <c r="B172" s="55" t="s">
        <v>131</v>
      </c>
      <c r="C172" s="42" t="str">
        <f>A67</f>
        <v>11/9（日）</v>
      </c>
      <c r="D172" s="80">
        <v>0.33333333333333331</v>
      </c>
      <c r="E172" s="80">
        <v>0.58333333333333337</v>
      </c>
      <c r="F172" s="108">
        <f t="shared" si="46"/>
        <v>0.25000000000000006</v>
      </c>
      <c r="G172" s="84"/>
      <c r="H172" s="41">
        <v>1</v>
      </c>
      <c r="I172" s="255"/>
      <c r="J172" s="39">
        <f t="shared" si="45"/>
        <v>8</v>
      </c>
      <c r="K172" s="54">
        <v>8</v>
      </c>
      <c r="L172" s="54">
        <f t="shared" si="47"/>
        <v>0</v>
      </c>
      <c r="M172" s="39">
        <f t="shared" si="48"/>
        <v>2</v>
      </c>
      <c r="N172" s="38">
        <f t="shared" si="49"/>
        <v>8</v>
      </c>
      <c r="O172" s="156">
        <f t="shared" si="50"/>
        <v>0</v>
      </c>
      <c r="P172" s="161"/>
      <c r="Q172" s="88"/>
      <c r="R172" s="194"/>
      <c r="S172" s="63">
        <f t="shared" si="51"/>
        <v>0</v>
      </c>
    </row>
    <row r="173" spans="1:19" s="141" customFormat="1" ht="15" customHeight="1">
      <c r="A173" s="45">
        <v>76</v>
      </c>
      <c r="B173" s="55" t="s">
        <v>130</v>
      </c>
      <c r="C173" s="42" t="str">
        <f>A67</f>
        <v>11/9（日）</v>
      </c>
      <c r="D173" s="80">
        <v>0.33333333333333331</v>
      </c>
      <c r="E173" s="80">
        <v>0.58333333333333337</v>
      </c>
      <c r="F173" s="108">
        <f t="shared" si="46"/>
        <v>0.25000000000000006</v>
      </c>
      <c r="G173" s="84"/>
      <c r="H173" s="41">
        <v>1</v>
      </c>
      <c r="I173" s="255"/>
      <c r="J173" s="39">
        <f t="shared" si="45"/>
        <v>8</v>
      </c>
      <c r="K173" s="54">
        <v>8</v>
      </c>
      <c r="L173" s="54">
        <f t="shared" si="47"/>
        <v>0</v>
      </c>
      <c r="M173" s="39">
        <f t="shared" si="48"/>
        <v>2</v>
      </c>
      <c r="N173" s="38">
        <f t="shared" si="49"/>
        <v>8</v>
      </c>
      <c r="O173" s="156">
        <f t="shared" si="50"/>
        <v>0</v>
      </c>
      <c r="P173" s="161"/>
      <c r="Q173" s="88"/>
      <c r="R173" s="194"/>
      <c r="S173" s="63">
        <f t="shared" si="51"/>
        <v>0</v>
      </c>
    </row>
    <row r="174" spans="1:19" s="141" customFormat="1" ht="15" customHeight="1">
      <c r="A174" s="45">
        <v>77</v>
      </c>
      <c r="B174" s="55" t="s">
        <v>129</v>
      </c>
      <c r="C174" s="42" t="str">
        <f>A67</f>
        <v>11/9（日）</v>
      </c>
      <c r="D174" s="80">
        <v>0.33333333333333331</v>
      </c>
      <c r="E174" s="80">
        <v>0.58333333333333337</v>
      </c>
      <c r="F174" s="108">
        <f t="shared" si="46"/>
        <v>0.25000000000000006</v>
      </c>
      <c r="G174" s="84">
        <v>2</v>
      </c>
      <c r="H174" s="41">
        <v>3</v>
      </c>
      <c r="I174" s="255"/>
      <c r="J174" s="39">
        <f t="shared" si="45"/>
        <v>8</v>
      </c>
      <c r="K174" s="54">
        <v>8</v>
      </c>
      <c r="L174" s="54">
        <f t="shared" si="47"/>
        <v>0</v>
      </c>
      <c r="M174" s="39">
        <f t="shared" si="48"/>
        <v>2</v>
      </c>
      <c r="N174" s="38">
        <f t="shared" si="49"/>
        <v>24</v>
      </c>
      <c r="O174" s="156">
        <f t="shared" si="50"/>
        <v>0</v>
      </c>
      <c r="P174" s="161"/>
      <c r="Q174" s="88"/>
      <c r="R174" s="194"/>
      <c r="S174" s="63">
        <f t="shared" si="51"/>
        <v>0</v>
      </c>
    </row>
    <row r="175" spans="1:19" s="141" customFormat="1" ht="15" customHeight="1">
      <c r="A175" s="45">
        <v>78</v>
      </c>
      <c r="B175" s="56" t="s">
        <v>128</v>
      </c>
      <c r="C175" s="42" t="str">
        <f>A67</f>
        <v>11/9（日）</v>
      </c>
      <c r="D175" s="80">
        <v>0.33333333333333331</v>
      </c>
      <c r="E175" s="80">
        <v>0.58333333333333337</v>
      </c>
      <c r="F175" s="108">
        <f t="shared" si="46"/>
        <v>0.25000000000000006</v>
      </c>
      <c r="G175" s="84"/>
      <c r="H175" s="41">
        <v>1</v>
      </c>
      <c r="I175" s="255"/>
      <c r="J175" s="39">
        <f t="shared" si="45"/>
        <v>8</v>
      </c>
      <c r="K175" s="54">
        <v>8</v>
      </c>
      <c r="L175" s="54">
        <f t="shared" si="47"/>
        <v>0</v>
      </c>
      <c r="M175" s="39">
        <f t="shared" si="48"/>
        <v>2</v>
      </c>
      <c r="N175" s="38">
        <f t="shared" si="49"/>
        <v>8</v>
      </c>
      <c r="O175" s="156">
        <f t="shared" si="50"/>
        <v>0</v>
      </c>
      <c r="P175" s="161"/>
      <c r="Q175" s="88"/>
      <c r="R175" s="194"/>
      <c r="S175" s="63">
        <f t="shared" si="51"/>
        <v>0</v>
      </c>
    </row>
    <row r="176" spans="1:19" s="141" customFormat="1" ht="15" customHeight="1">
      <c r="A176" s="45">
        <v>79</v>
      </c>
      <c r="B176" s="56" t="s">
        <v>127</v>
      </c>
      <c r="C176" s="42" t="str">
        <f>A67</f>
        <v>11/9（日）</v>
      </c>
      <c r="D176" s="80">
        <v>0.33333333333333331</v>
      </c>
      <c r="E176" s="80">
        <v>0.58333333333333337</v>
      </c>
      <c r="F176" s="108">
        <f t="shared" si="46"/>
        <v>0.25000000000000006</v>
      </c>
      <c r="G176" s="84"/>
      <c r="H176" s="41">
        <v>1</v>
      </c>
      <c r="I176" s="255"/>
      <c r="J176" s="39">
        <f t="shared" si="45"/>
        <v>8</v>
      </c>
      <c r="K176" s="54">
        <v>8</v>
      </c>
      <c r="L176" s="54">
        <f t="shared" si="47"/>
        <v>0</v>
      </c>
      <c r="M176" s="39">
        <f t="shared" si="48"/>
        <v>2</v>
      </c>
      <c r="N176" s="38">
        <f t="shared" si="49"/>
        <v>8</v>
      </c>
      <c r="O176" s="156">
        <f t="shared" si="50"/>
        <v>0</v>
      </c>
      <c r="P176" s="161"/>
      <c r="Q176" s="88"/>
      <c r="R176" s="194"/>
      <c r="S176" s="63">
        <f t="shared" si="51"/>
        <v>0</v>
      </c>
    </row>
    <row r="177" spans="1:19" s="141" customFormat="1" ht="15" customHeight="1">
      <c r="A177" s="45">
        <v>80</v>
      </c>
      <c r="B177" s="55" t="s">
        <v>126</v>
      </c>
      <c r="C177" s="42" t="str">
        <f>A67</f>
        <v>11/9（日）</v>
      </c>
      <c r="D177" s="80">
        <v>0.33333333333333331</v>
      </c>
      <c r="E177" s="80">
        <v>0.58333333333333337</v>
      </c>
      <c r="F177" s="108">
        <f t="shared" si="46"/>
        <v>0.25000000000000006</v>
      </c>
      <c r="G177" s="84">
        <v>9</v>
      </c>
      <c r="H177" s="41">
        <v>10</v>
      </c>
      <c r="I177" s="255"/>
      <c r="J177" s="39">
        <f t="shared" si="45"/>
        <v>8</v>
      </c>
      <c r="K177" s="54">
        <v>8</v>
      </c>
      <c r="L177" s="54">
        <f t="shared" si="47"/>
        <v>0</v>
      </c>
      <c r="M177" s="39">
        <f t="shared" si="48"/>
        <v>2</v>
      </c>
      <c r="N177" s="38">
        <f t="shared" si="49"/>
        <v>80</v>
      </c>
      <c r="O177" s="156">
        <f t="shared" si="50"/>
        <v>0</v>
      </c>
      <c r="P177" s="161"/>
      <c r="Q177" s="88"/>
      <c r="R177" s="194"/>
      <c r="S177" s="63">
        <f t="shared" si="51"/>
        <v>0</v>
      </c>
    </row>
    <row r="178" spans="1:19" s="168" customFormat="1" ht="15" customHeight="1">
      <c r="A178" s="45">
        <v>81</v>
      </c>
      <c r="B178" s="55" t="s">
        <v>125</v>
      </c>
      <c r="C178" s="42" t="str">
        <f>A67</f>
        <v>11/9（日）</v>
      </c>
      <c r="D178" s="80">
        <v>0.35416666666666669</v>
      </c>
      <c r="E178" s="80">
        <v>0.58333333333333337</v>
      </c>
      <c r="F178" s="108">
        <f t="shared" si="46"/>
        <v>0.22916666666666669</v>
      </c>
      <c r="G178" s="84">
        <v>9</v>
      </c>
      <c r="H178" s="41">
        <v>10</v>
      </c>
      <c r="I178" s="255"/>
      <c r="J178" s="39">
        <f t="shared" si="45"/>
        <v>8</v>
      </c>
      <c r="K178" s="54">
        <v>8</v>
      </c>
      <c r="L178" s="54">
        <f t="shared" si="47"/>
        <v>0</v>
      </c>
      <c r="M178" s="39">
        <f t="shared" si="48"/>
        <v>2.5</v>
      </c>
      <c r="N178" s="38">
        <f t="shared" si="49"/>
        <v>80</v>
      </c>
      <c r="O178" s="156">
        <f t="shared" si="50"/>
        <v>0</v>
      </c>
      <c r="P178" s="161"/>
      <c r="Q178" s="88"/>
      <c r="R178" s="194"/>
      <c r="S178" s="63">
        <f t="shared" si="51"/>
        <v>0</v>
      </c>
    </row>
    <row r="179" spans="1:19" s="141" customFormat="1" ht="15" customHeight="1">
      <c r="A179" s="45">
        <v>82</v>
      </c>
      <c r="B179" s="55" t="s">
        <v>124</v>
      </c>
      <c r="C179" s="42" t="str">
        <f>A67</f>
        <v>11/9（日）</v>
      </c>
      <c r="D179" s="80">
        <v>0.35416666666666669</v>
      </c>
      <c r="E179" s="80">
        <v>0.58333333333333337</v>
      </c>
      <c r="F179" s="108">
        <f t="shared" si="46"/>
        <v>0.22916666666666669</v>
      </c>
      <c r="G179" s="84">
        <v>6</v>
      </c>
      <c r="H179" s="41">
        <v>7</v>
      </c>
      <c r="I179" s="255"/>
      <c r="J179" s="39">
        <f t="shared" si="45"/>
        <v>8</v>
      </c>
      <c r="K179" s="54">
        <v>8</v>
      </c>
      <c r="L179" s="54">
        <f t="shared" si="47"/>
        <v>0</v>
      </c>
      <c r="M179" s="39">
        <f t="shared" si="48"/>
        <v>2.5</v>
      </c>
      <c r="N179" s="38">
        <f t="shared" si="49"/>
        <v>56</v>
      </c>
      <c r="O179" s="156">
        <f t="shared" si="50"/>
        <v>0</v>
      </c>
      <c r="P179" s="161"/>
      <c r="Q179" s="88"/>
      <c r="R179" s="194"/>
      <c r="S179" s="63">
        <f t="shared" si="51"/>
        <v>0</v>
      </c>
    </row>
    <row r="180" spans="1:19" s="141" customFormat="1" ht="15" customHeight="1">
      <c r="A180" s="45">
        <v>83</v>
      </c>
      <c r="B180" s="55" t="s">
        <v>123</v>
      </c>
      <c r="C180" s="42" t="str">
        <f>A67</f>
        <v>11/9（日）</v>
      </c>
      <c r="D180" s="80">
        <v>0.35416666666666669</v>
      </c>
      <c r="E180" s="80">
        <v>0.58333333333333337</v>
      </c>
      <c r="F180" s="108">
        <f t="shared" si="46"/>
        <v>0.22916666666666669</v>
      </c>
      <c r="G180" s="84">
        <v>7</v>
      </c>
      <c r="H180" s="41">
        <v>8</v>
      </c>
      <c r="I180" s="255"/>
      <c r="J180" s="39">
        <f t="shared" si="45"/>
        <v>8</v>
      </c>
      <c r="K180" s="54">
        <v>8</v>
      </c>
      <c r="L180" s="54">
        <f t="shared" si="47"/>
        <v>0</v>
      </c>
      <c r="M180" s="39">
        <f t="shared" si="48"/>
        <v>2.5</v>
      </c>
      <c r="N180" s="38">
        <f t="shared" si="49"/>
        <v>64</v>
      </c>
      <c r="O180" s="156">
        <f t="shared" si="50"/>
        <v>0</v>
      </c>
      <c r="P180" s="161"/>
      <c r="Q180" s="88"/>
      <c r="R180" s="194"/>
      <c r="S180" s="63">
        <f t="shared" si="51"/>
        <v>0</v>
      </c>
    </row>
    <row r="181" spans="1:19" s="141" customFormat="1" ht="15" customHeight="1">
      <c r="A181" s="228">
        <v>84</v>
      </c>
      <c r="B181" s="56" t="s">
        <v>122</v>
      </c>
      <c r="C181" s="42" t="str">
        <f>A67</f>
        <v>11/9（日）</v>
      </c>
      <c r="D181" s="80">
        <v>0.35416666666666669</v>
      </c>
      <c r="E181" s="80">
        <v>0.58333333333333337</v>
      </c>
      <c r="F181" s="108">
        <f t="shared" si="46"/>
        <v>0.22916666666666669</v>
      </c>
      <c r="G181" s="84">
        <v>2</v>
      </c>
      <c r="H181" s="41">
        <v>2</v>
      </c>
      <c r="I181" s="255"/>
      <c r="J181" s="39">
        <f t="shared" si="45"/>
        <v>8</v>
      </c>
      <c r="K181" s="54">
        <v>8</v>
      </c>
      <c r="L181" s="54">
        <f t="shared" si="47"/>
        <v>0</v>
      </c>
      <c r="M181" s="39">
        <f t="shared" si="48"/>
        <v>2.5</v>
      </c>
      <c r="N181" s="38">
        <f t="shared" si="49"/>
        <v>16</v>
      </c>
      <c r="O181" s="156">
        <f t="shared" si="50"/>
        <v>0</v>
      </c>
      <c r="P181" s="161"/>
      <c r="Q181" s="88"/>
      <c r="R181" s="194"/>
      <c r="S181" s="63">
        <f t="shared" si="51"/>
        <v>0</v>
      </c>
    </row>
    <row r="182" spans="1:19" s="141" customFormat="1" ht="15" customHeight="1">
      <c r="A182" s="45">
        <v>85</v>
      </c>
      <c r="B182" s="56" t="s">
        <v>121</v>
      </c>
      <c r="C182" s="42" t="str">
        <f>A67</f>
        <v>11/9（日）</v>
      </c>
      <c r="D182" s="80">
        <v>0.35416666666666669</v>
      </c>
      <c r="E182" s="80">
        <v>0.58333333333333337</v>
      </c>
      <c r="F182" s="108">
        <f t="shared" si="46"/>
        <v>0.22916666666666669</v>
      </c>
      <c r="G182" s="84">
        <v>4</v>
      </c>
      <c r="H182" s="41">
        <v>6</v>
      </c>
      <c r="I182" s="255"/>
      <c r="J182" s="39">
        <f t="shared" si="45"/>
        <v>8</v>
      </c>
      <c r="K182" s="54">
        <v>8</v>
      </c>
      <c r="L182" s="54">
        <f t="shared" si="47"/>
        <v>0</v>
      </c>
      <c r="M182" s="39">
        <f t="shared" si="48"/>
        <v>2.5</v>
      </c>
      <c r="N182" s="38">
        <f t="shared" si="49"/>
        <v>48</v>
      </c>
      <c r="O182" s="156">
        <f t="shared" si="50"/>
        <v>0</v>
      </c>
      <c r="P182" s="161"/>
      <c r="Q182" s="88"/>
      <c r="R182" s="194"/>
      <c r="S182" s="63">
        <f t="shared" si="51"/>
        <v>0</v>
      </c>
    </row>
    <row r="183" spans="1:19" s="141" customFormat="1" ht="15" customHeight="1">
      <c r="A183" s="228">
        <v>86</v>
      </c>
      <c r="B183" s="56" t="s">
        <v>120</v>
      </c>
      <c r="C183" s="42" t="str">
        <f>A67</f>
        <v>11/9（日）</v>
      </c>
      <c r="D183" s="80">
        <v>0.35416666666666669</v>
      </c>
      <c r="E183" s="80">
        <v>0.58333333333333337</v>
      </c>
      <c r="F183" s="108">
        <f t="shared" si="46"/>
        <v>0.22916666666666669</v>
      </c>
      <c r="G183" s="84">
        <v>2</v>
      </c>
      <c r="H183" s="41">
        <v>2</v>
      </c>
      <c r="I183" s="255"/>
      <c r="J183" s="39">
        <f t="shared" si="45"/>
        <v>8</v>
      </c>
      <c r="K183" s="54">
        <v>8</v>
      </c>
      <c r="L183" s="54">
        <f t="shared" si="47"/>
        <v>0</v>
      </c>
      <c r="M183" s="39">
        <f t="shared" si="48"/>
        <v>2.5</v>
      </c>
      <c r="N183" s="38">
        <f t="shared" si="49"/>
        <v>16</v>
      </c>
      <c r="O183" s="156">
        <f t="shared" si="50"/>
        <v>0</v>
      </c>
      <c r="P183" s="161"/>
      <c r="Q183" s="88"/>
      <c r="R183" s="194"/>
      <c r="S183" s="63">
        <f t="shared" si="51"/>
        <v>0</v>
      </c>
    </row>
    <row r="184" spans="1:19" s="141" customFormat="1" ht="15" customHeight="1">
      <c r="A184" s="45">
        <v>87</v>
      </c>
      <c r="B184" s="56" t="s">
        <v>271</v>
      </c>
      <c r="C184" s="42" t="str">
        <f>A67</f>
        <v>11/9（日）</v>
      </c>
      <c r="D184" s="80">
        <v>0.35416666666666669</v>
      </c>
      <c r="E184" s="80">
        <v>0.58333333333333337</v>
      </c>
      <c r="F184" s="108">
        <f t="shared" si="46"/>
        <v>0.22916666666666669</v>
      </c>
      <c r="G184" s="84">
        <v>1</v>
      </c>
      <c r="H184" s="41">
        <v>1</v>
      </c>
      <c r="I184" s="255"/>
      <c r="J184" s="39">
        <f t="shared" si="45"/>
        <v>8</v>
      </c>
      <c r="K184" s="54">
        <v>8</v>
      </c>
      <c r="L184" s="54">
        <f t="shared" si="47"/>
        <v>0</v>
      </c>
      <c r="M184" s="39">
        <f t="shared" si="48"/>
        <v>2.5</v>
      </c>
      <c r="N184" s="38">
        <f t="shared" si="49"/>
        <v>8</v>
      </c>
      <c r="O184" s="156">
        <f t="shared" si="50"/>
        <v>0</v>
      </c>
      <c r="P184" s="161"/>
      <c r="Q184" s="88"/>
      <c r="R184" s="194"/>
      <c r="S184" s="63">
        <f t="shared" si="51"/>
        <v>0</v>
      </c>
    </row>
    <row r="185" spans="1:19" s="141" customFormat="1" ht="15" customHeight="1">
      <c r="A185" s="228">
        <v>88</v>
      </c>
      <c r="B185" s="56" t="s">
        <v>119</v>
      </c>
      <c r="C185" s="42" t="str">
        <f>A67</f>
        <v>11/9（日）</v>
      </c>
      <c r="D185" s="80">
        <v>0.35416666666666669</v>
      </c>
      <c r="E185" s="80">
        <v>0.58333333333333337</v>
      </c>
      <c r="F185" s="108">
        <f t="shared" si="46"/>
        <v>0.22916666666666669</v>
      </c>
      <c r="G185" s="84">
        <v>2</v>
      </c>
      <c r="H185" s="41">
        <v>2</v>
      </c>
      <c r="I185" s="255"/>
      <c r="J185" s="39">
        <f t="shared" si="45"/>
        <v>8</v>
      </c>
      <c r="K185" s="54">
        <v>8</v>
      </c>
      <c r="L185" s="54">
        <f t="shared" si="47"/>
        <v>0</v>
      </c>
      <c r="M185" s="39">
        <f t="shared" si="48"/>
        <v>2.5</v>
      </c>
      <c r="N185" s="38">
        <f t="shared" si="49"/>
        <v>16</v>
      </c>
      <c r="O185" s="156">
        <f t="shared" si="50"/>
        <v>0</v>
      </c>
      <c r="P185" s="161"/>
      <c r="Q185" s="88"/>
      <c r="R185" s="194"/>
      <c r="S185" s="63">
        <f t="shared" si="51"/>
        <v>0</v>
      </c>
    </row>
    <row r="186" spans="1:19" s="141" customFormat="1" ht="15" customHeight="1">
      <c r="A186" s="45">
        <v>89</v>
      </c>
      <c r="B186" s="56" t="s">
        <v>118</v>
      </c>
      <c r="C186" s="42" t="str">
        <f>A67</f>
        <v>11/9（日）</v>
      </c>
      <c r="D186" s="80">
        <v>0.35416666666666669</v>
      </c>
      <c r="E186" s="80">
        <v>0.58333333333333337</v>
      </c>
      <c r="F186" s="108">
        <f t="shared" si="46"/>
        <v>0.22916666666666669</v>
      </c>
      <c r="G186" s="84">
        <v>1</v>
      </c>
      <c r="H186" s="41">
        <v>1</v>
      </c>
      <c r="I186" s="255"/>
      <c r="J186" s="39">
        <f t="shared" si="45"/>
        <v>8</v>
      </c>
      <c r="K186" s="54">
        <v>8</v>
      </c>
      <c r="L186" s="54">
        <f t="shared" si="47"/>
        <v>0</v>
      </c>
      <c r="M186" s="39">
        <f t="shared" si="48"/>
        <v>2.5</v>
      </c>
      <c r="N186" s="38">
        <f t="shared" si="49"/>
        <v>8</v>
      </c>
      <c r="O186" s="156">
        <f t="shared" si="50"/>
        <v>0</v>
      </c>
      <c r="P186" s="161"/>
      <c r="Q186" s="88"/>
      <c r="R186" s="194"/>
      <c r="S186" s="63">
        <f t="shared" si="51"/>
        <v>0</v>
      </c>
    </row>
    <row r="187" spans="1:19" s="141" customFormat="1" ht="15" customHeight="1">
      <c r="A187" s="228">
        <v>90</v>
      </c>
      <c r="B187" s="56" t="s">
        <v>117</v>
      </c>
      <c r="C187" s="42" t="str">
        <f>A67</f>
        <v>11/9（日）</v>
      </c>
      <c r="D187" s="80">
        <v>0.35416666666666669</v>
      </c>
      <c r="E187" s="80">
        <v>0.58333333333333337</v>
      </c>
      <c r="F187" s="108">
        <f t="shared" si="46"/>
        <v>0.22916666666666669</v>
      </c>
      <c r="G187" s="84">
        <v>2</v>
      </c>
      <c r="H187" s="41">
        <v>2</v>
      </c>
      <c r="I187" s="255"/>
      <c r="J187" s="39">
        <f t="shared" si="45"/>
        <v>8</v>
      </c>
      <c r="K187" s="54">
        <v>8</v>
      </c>
      <c r="L187" s="54">
        <f t="shared" si="47"/>
        <v>0</v>
      </c>
      <c r="M187" s="39">
        <f t="shared" si="48"/>
        <v>2.5</v>
      </c>
      <c r="N187" s="38">
        <f t="shared" si="49"/>
        <v>16</v>
      </c>
      <c r="O187" s="156">
        <f t="shared" si="50"/>
        <v>0</v>
      </c>
      <c r="P187" s="161"/>
      <c r="Q187" s="88"/>
      <c r="R187" s="194"/>
      <c r="S187" s="63">
        <f t="shared" si="51"/>
        <v>0</v>
      </c>
    </row>
    <row r="188" spans="1:19" s="141" customFormat="1" ht="15" customHeight="1">
      <c r="A188" s="45">
        <v>91</v>
      </c>
      <c r="B188" s="55" t="s">
        <v>116</v>
      </c>
      <c r="C188" s="42" t="str">
        <f>A67</f>
        <v>11/9（日）</v>
      </c>
      <c r="D188" s="80">
        <v>0.35416666666666669</v>
      </c>
      <c r="E188" s="80">
        <v>0.58333333333333337</v>
      </c>
      <c r="F188" s="108">
        <f t="shared" si="46"/>
        <v>0.22916666666666669</v>
      </c>
      <c r="G188" s="84">
        <v>12</v>
      </c>
      <c r="H188" s="41">
        <v>14</v>
      </c>
      <c r="I188" s="255"/>
      <c r="J188" s="39">
        <f t="shared" si="45"/>
        <v>8</v>
      </c>
      <c r="K188" s="54">
        <v>8</v>
      </c>
      <c r="L188" s="54">
        <f t="shared" si="47"/>
        <v>0</v>
      </c>
      <c r="M188" s="39">
        <f t="shared" si="48"/>
        <v>2.5</v>
      </c>
      <c r="N188" s="38">
        <f t="shared" si="49"/>
        <v>112</v>
      </c>
      <c r="O188" s="156">
        <f t="shared" si="50"/>
        <v>0</v>
      </c>
      <c r="P188" s="161"/>
      <c r="Q188" s="88"/>
      <c r="R188" s="194"/>
      <c r="S188" s="63">
        <f t="shared" si="51"/>
        <v>0</v>
      </c>
    </row>
    <row r="189" spans="1:19" s="141" customFormat="1" ht="15" customHeight="1">
      <c r="A189" s="45">
        <v>92</v>
      </c>
      <c r="B189" s="56" t="s">
        <v>115</v>
      </c>
      <c r="C189" s="42" t="str">
        <f>A67</f>
        <v>11/9（日）</v>
      </c>
      <c r="D189" s="80">
        <v>0.33333333333333331</v>
      </c>
      <c r="E189" s="80">
        <v>0.58333333333333337</v>
      </c>
      <c r="F189" s="108">
        <f t="shared" si="46"/>
        <v>0.25000000000000006</v>
      </c>
      <c r="G189" s="84">
        <v>6</v>
      </c>
      <c r="H189" s="41">
        <v>7</v>
      </c>
      <c r="I189" s="255"/>
      <c r="J189" s="39">
        <f t="shared" si="45"/>
        <v>8</v>
      </c>
      <c r="K189" s="54">
        <v>8</v>
      </c>
      <c r="L189" s="54">
        <f t="shared" si="47"/>
        <v>0</v>
      </c>
      <c r="M189" s="39">
        <f t="shared" si="48"/>
        <v>2</v>
      </c>
      <c r="N189" s="38">
        <f t="shared" si="49"/>
        <v>56</v>
      </c>
      <c r="O189" s="156">
        <f t="shared" si="50"/>
        <v>0</v>
      </c>
      <c r="P189" s="161"/>
      <c r="Q189" s="88"/>
      <c r="R189" s="194"/>
      <c r="S189" s="63">
        <f t="shared" si="51"/>
        <v>0</v>
      </c>
    </row>
    <row r="190" spans="1:19" s="141" customFormat="1" ht="15" customHeight="1">
      <c r="A190" s="45">
        <v>93</v>
      </c>
      <c r="B190" s="55" t="s">
        <v>272</v>
      </c>
      <c r="C190" s="42" t="str">
        <f>A67</f>
        <v>11/9（日）</v>
      </c>
      <c r="D190" s="80">
        <v>0.35416666666666669</v>
      </c>
      <c r="E190" s="80">
        <v>0.58333333333333337</v>
      </c>
      <c r="F190" s="108">
        <f t="shared" si="46"/>
        <v>0.22916666666666669</v>
      </c>
      <c r="G190" s="84">
        <v>10</v>
      </c>
      <c r="H190" s="41">
        <v>14</v>
      </c>
      <c r="I190" s="255"/>
      <c r="J190" s="39">
        <f t="shared" si="45"/>
        <v>8</v>
      </c>
      <c r="K190" s="54">
        <v>8</v>
      </c>
      <c r="L190" s="54">
        <f t="shared" si="47"/>
        <v>0</v>
      </c>
      <c r="M190" s="39">
        <f t="shared" si="48"/>
        <v>2.5</v>
      </c>
      <c r="N190" s="38">
        <f t="shared" si="49"/>
        <v>112</v>
      </c>
      <c r="O190" s="156">
        <f t="shared" si="50"/>
        <v>0</v>
      </c>
      <c r="P190" s="161"/>
      <c r="Q190" s="88"/>
      <c r="R190" s="194"/>
      <c r="S190" s="63">
        <f t="shared" si="51"/>
        <v>0</v>
      </c>
    </row>
    <row r="191" spans="1:19" s="141" customFormat="1" ht="15" customHeight="1">
      <c r="A191" s="45">
        <v>94</v>
      </c>
      <c r="B191" s="55" t="s">
        <v>114</v>
      </c>
      <c r="C191" s="42" t="str">
        <f>A67</f>
        <v>11/9（日）</v>
      </c>
      <c r="D191" s="80">
        <v>0.35416666666666669</v>
      </c>
      <c r="E191" s="80">
        <v>0.60416666666666663</v>
      </c>
      <c r="F191" s="108">
        <f t="shared" si="46"/>
        <v>0.24999999999999994</v>
      </c>
      <c r="G191" s="84">
        <v>12</v>
      </c>
      <c r="H191" s="41">
        <v>13</v>
      </c>
      <c r="I191" s="255"/>
      <c r="J191" s="39">
        <f t="shared" si="45"/>
        <v>8</v>
      </c>
      <c r="K191" s="54">
        <v>8</v>
      </c>
      <c r="L191" s="54">
        <f t="shared" si="47"/>
        <v>0</v>
      </c>
      <c r="M191" s="39">
        <f t="shared" si="48"/>
        <v>2</v>
      </c>
      <c r="N191" s="38">
        <f t="shared" si="49"/>
        <v>104</v>
      </c>
      <c r="O191" s="156">
        <f t="shared" si="50"/>
        <v>0</v>
      </c>
      <c r="P191" s="161"/>
      <c r="Q191" s="88"/>
      <c r="R191" s="194"/>
      <c r="S191" s="63">
        <f t="shared" si="51"/>
        <v>0</v>
      </c>
    </row>
    <row r="192" spans="1:19" s="141" customFormat="1" ht="15" customHeight="1">
      <c r="A192" s="45">
        <v>95</v>
      </c>
      <c r="B192" s="55" t="s">
        <v>113</v>
      </c>
      <c r="C192" s="42" t="str">
        <f>A67</f>
        <v>11/9（日）</v>
      </c>
      <c r="D192" s="80">
        <v>0.35416666666666669</v>
      </c>
      <c r="E192" s="80">
        <v>0.60416666666666663</v>
      </c>
      <c r="F192" s="108">
        <f t="shared" si="46"/>
        <v>0.24999999999999994</v>
      </c>
      <c r="G192" s="84">
        <v>3</v>
      </c>
      <c r="H192" s="41">
        <v>4</v>
      </c>
      <c r="I192" s="255"/>
      <c r="J192" s="39">
        <f t="shared" si="45"/>
        <v>8</v>
      </c>
      <c r="K192" s="54">
        <v>8</v>
      </c>
      <c r="L192" s="54">
        <f t="shared" si="47"/>
        <v>0</v>
      </c>
      <c r="M192" s="39">
        <f t="shared" si="48"/>
        <v>2</v>
      </c>
      <c r="N192" s="38">
        <f t="shared" si="49"/>
        <v>32</v>
      </c>
      <c r="O192" s="156">
        <f t="shared" si="50"/>
        <v>0</v>
      </c>
      <c r="P192" s="161"/>
      <c r="Q192" s="88"/>
      <c r="R192" s="194"/>
      <c r="S192" s="63">
        <f t="shared" si="51"/>
        <v>0</v>
      </c>
    </row>
    <row r="193" spans="1:19" s="141" customFormat="1" ht="15" customHeight="1">
      <c r="A193" s="45">
        <v>96</v>
      </c>
      <c r="B193" s="55" t="s">
        <v>112</v>
      </c>
      <c r="C193" s="42" t="str">
        <f>A67</f>
        <v>11/9（日）</v>
      </c>
      <c r="D193" s="80">
        <v>0.35416666666666669</v>
      </c>
      <c r="E193" s="80">
        <v>0.60416666666666663</v>
      </c>
      <c r="F193" s="108">
        <f t="shared" si="46"/>
        <v>0.24999999999999994</v>
      </c>
      <c r="G193" s="84">
        <v>10</v>
      </c>
      <c r="H193" s="41">
        <v>15</v>
      </c>
      <c r="I193" s="255"/>
      <c r="J193" s="39">
        <f t="shared" si="45"/>
        <v>8</v>
      </c>
      <c r="K193" s="54">
        <v>8</v>
      </c>
      <c r="L193" s="54">
        <f t="shared" si="47"/>
        <v>0</v>
      </c>
      <c r="M193" s="39">
        <f t="shared" si="48"/>
        <v>2</v>
      </c>
      <c r="N193" s="38">
        <f t="shared" si="49"/>
        <v>120</v>
      </c>
      <c r="O193" s="156">
        <f t="shared" si="50"/>
        <v>0</v>
      </c>
      <c r="P193" s="161"/>
      <c r="Q193" s="88"/>
      <c r="R193" s="194"/>
      <c r="S193" s="63">
        <f t="shared" si="51"/>
        <v>0</v>
      </c>
    </row>
    <row r="194" spans="1:19" s="141" customFormat="1" ht="15" customHeight="1">
      <c r="A194" s="45">
        <v>97</v>
      </c>
      <c r="B194" s="55" t="s">
        <v>111</v>
      </c>
      <c r="C194" s="42" t="str">
        <f>A67</f>
        <v>11/9（日）</v>
      </c>
      <c r="D194" s="80">
        <v>0.35416666666666669</v>
      </c>
      <c r="E194" s="80">
        <v>0.60416666666666663</v>
      </c>
      <c r="F194" s="108">
        <f t="shared" si="46"/>
        <v>0.24999999999999994</v>
      </c>
      <c r="G194" s="84">
        <v>8</v>
      </c>
      <c r="H194" s="41">
        <v>11</v>
      </c>
      <c r="I194" s="255"/>
      <c r="J194" s="39">
        <f t="shared" si="45"/>
        <v>8</v>
      </c>
      <c r="K194" s="54">
        <v>8</v>
      </c>
      <c r="L194" s="54">
        <f t="shared" si="47"/>
        <v>0</v>
      </c>
      <c r="M194" s="39">
        <f t="shared" si="48"/>
        <v>2</v>
      </c>
      <c r="N194" s="38">
        <f t="shared" si="49"/>
        <v>88</v>
      </c>
      <c r="O194" s="156">
        <f t="shared" si="50"/>
        <v>0</v>
      </c>
      <c r="P194" s="161"/>
      <c r="Q194" s="88"/>
      <c r="R194" s="194"/>
      <c r="S194" s="63">
        <f t="shared" si="51"/>
        <v>0</v>
      </c>
    </row>
    <row r="195" spans="1:19" s="141" customFormat="1" ht="15" customHeight="1">
      <c r="A195" s="45">
        <v>98</v>
      </c>
      <c r="B195" s="55" t="s">
        <v>110</v>
      </c>
      <c r="C195" s="42" t="str">
        <f>A67</f>
        <v>11/9（日）</v>
      </c>
      <c r="D195" s="80">
        <v>0.35416666666666669</v>
      </c>
      <c r="E195" s="80">
        <v>0.60416666666666663</v>
      </c>
      <c r="F195" s="108">
        <f t="shared" si="46"/>
        <v>0.24999999999999994</v>
      </c>
      <c r="G195" s="84"/>
      <c r="H195" s="41">
        <v>1</v>
      </c>
      <c r="I195" s="255"/>
      <c r="J195" s="39">
        <f t="shared" si="45"/>
        <v>8</v>
      </c>
      <c r="K195" s="54">
        <v>8</v>
      </c>
      <c r="L195" s="54">
        <f t="shared" si="47"/>
        <v>0</v>
      </c>
      <c r="M195" s="39">
        <f t="shared" si="48"/>
        <v>2</v>
      </c>
      <c r="N195" s="38">
        <f t="shared" si="49"/>
        <v>8</v>
      </c>
      <c r="O195" s="156">
        <f t="shared" si="50"/>
        <v>0</v>
      </c>
      <c r="P195" s="161"/>
      <c r="Q195" s="88"/>
      <c r="R195" s="194"/>
      <c r="S195" s="63">
        <f t="shared" si="51"/>
        <v>0</v>
      </c>
    </row>
    <row r="196" spans="1:19" s="141" customFormat="1" ht="15" customHeight="1">
      <c r="A196" s="45">
        <v>99</v>
      </c>
      <c r="B196" s="55" t="s">
        <v>109</v>
      </c>
      <c r="C196" s="42" t="str">
        <f>A67</f>
        <v>11/9（日）</v>
      </c>
      <c r="D196" s="80">
        <v>0.35416666666666669</v>
      </c>
      <c r="E196" s="80">
        <v>0.60416666666666663</v>
      </c>
      <c r="F196" s="108">
        <f t="shared" si="46"/>
        <v>0.24999999999999994</v>
      </c>
      <c r="G196" s="84"/>
      <c r="H196" s="41">
        <v>1</v>
      </c>
      <c r="I196" s="255"/>
      <c r="J196" s="39">
        <f t="shared" ref="J196:J223" si="52">SUM($K196:$L196)</f>
        <v>8</v>
      </c>
      <c r="K196" s="54">
        <v>8</v>
      </c>
      <c r="L196" s="54">
        <f t="shared" si="47"/>
        <v>0</v>
      </c>
      <c r="M196" s="39">
        <f t="shared" si="48"/>
        <v>2</v>
      </c>
      <c r="N196" s="38">
        <f t="shared" si="49"/>
        <v>8</v>
      </c>
      <c r="O196" s="156">
        <f t="shared" si="50"/>
        <v>0</v>
      </c>
      <c r="P196" s="161"/>
      <c r="Q196" s="88"/>
      <c r="R196" s="194"/>
      <c r="S196" s="63">
        <f t="shared" si="51"/>
        <v>0</v>
      </c>
    </row>
    <row r="197" spans="1:19" s="141" customFormat="1" ht="15" customHeight="1">
      <c r="A197" s="45">
        <v>100</v>
      </c>
      <c r="B197" s="55" t="s">
        <v>108</v>
      </c>
      <c r="C197" s="42" t="str">
        <f>A67</f>
        <v>11/9（日）</v>
      </c>
      <c r="D197" s="80">
        <v>0.35416666666666669</v>
      </c>
      <c r="E197" s="80">
        <v>0.60416666666666663</v>
      </c>
      <c r="F197" s="108">
        <f t="shared" si="46"/>
        <v>0.24999999999999994</v>
      </c>
      <c r="G197" s="84">
        <f>9-1</f>
        <v>8</v>
      </c>
      <c r="H197" s="41">
        <f>10-1</f>
        <v>9</v>
      </c>
      <c r="I197" s="255"/>
      <c r="J197" s="39">
        <f t="shared" si="52"/>
        <v>8</v>
      </c>
      <c r="K197" s="54">
        <v>8</v>
      </c>
      <c r="L197" s="54">
        <f t="shared" si="47"/>
        <v>0</v>
      </c>
      <c r="M197" s="39">
        <f t="shared" si="48"/>
        <v>2</v>
      </c>
      <c r="N197" s="38">
        <f t="shared" si="49"/>
        <v>72</v>
      </c>
      <c r="O197" s="156">
        <f t="shared" si="50"/>
        <v>0</v>
      </c>
      <c r="P197" s="161"/>
      <c r="Q197" s="88"/>
      <c r="R197" s="194"/>
      <c r="S197" s="63">
        <f t="shared" si="51"/>
        <v>0</v>
      </c>
    </row>
    <row r="198" spans="1:19" s="141" customFormat="1" ht="15" customHeight="1">
      <c r="A198" s="45">
        <v>101</v>
      </c>
      <c r="B198" s="55" t="s">
        <v>107</v>
      </c>
      <c r="C198" s="42" t="str">
        <f>A67</f>
        <v>11/9（日）</v>
      </c>
      <c r="D198" s="80">
        <v>0.35416666666666669</v>
      </c>
      <c r="E198" s="80">
        <v>0.60416666666666663</v>
      </c>
      <c r="F198" s="108">
        <f t="shared" si="46"/>
        <v>0.24999999999999994</v>
      </c>
      <c r="G198" s="84">
        <v>3</v>
      </c>
      <c r="H198" s="41">
        <v>5</v>
      </c>
      <c r="I198" s="255"/>
      <c r="J198" s="39">
        <f t="shared" si="52"/>
        <v>8</v>
      </c>
      <c r="K198" s="54">
        <v>8</v>
      </c>
      <c r="L198" s="54">
        <f t="shared" si="47"/>
        <v>0</v>
      </c>
      <c r="M198" s="39">
        <f t="shared" si="48"/>
        <v>2</v>
      </c>
      <c r="N198" s="38">
        <f t="shared" si="49"/>
        <v>40</v>
      </c>
      <c r="O198" s="156">
        <f t="shared" si="50"/>
        <v>0</v>
      </c>
      <c r="P198" s="161"/>
      <c r="Q198" s="88"/>
      <c r="R198" s="194"/>
      <c r="S198" s="63">
        <f t="shared" si="51"/>
        <v>0</v>
      </c>
    </row>
    <row r="199" spans="1:19" s="141" customFormat="1" ht="15" customHeight="1">
      <c r="A199" s="45">
        <v>102</v>
      </c>
      <c r="B199" s="55" t="s">
        <v>106</v>
      </c>
      <c r="C199" s="42" t="str">
        <f>A67</f>
        <v>11/9（日）</v>
      </c>
      <c r="D199" s="80">
        <v>0.375</v>
      </c>
      <c r="E199" s="80">
        <v>0.625</v>
      </c>
      <c r="F199" s="108">
        <f t="shared" si="46"/>
        <v>0.25</v>
      </c>
      <c r="G199" s="84">
        <v>1</v>
      </c>
      <c r="H199" s="41">
        <v>2</v>
      </c>
      <c r="I199" s="255"/>
      <c r="J199" s="39">
        <f t="shared" si="52"/>
        <v>8</v>
      </c>
      <c r="K199" s="54">
        <v>8</v>
      </c>
      <c r="L199" s="54">
        <f t="shared" si="47"/>
        <v>0</v>
      </c>
      <c r="M199" s="39">
        <f t="shared" si="48"/>
        <v>2</v>
      </c>
      <c r="N199" s="38">
        <f t="shared" si="49"/>
        <v>16</v>
      </c>
      <c r="O199" s="156">
        <f t="shared" si="50"/>
        <v>0</v>
      </c>
      <c r="P199" s="161"/>
      <c r="Q199" s="88"/>
      <c r="R199" s="194"/>
      <c r="S199" s="63">
        <f t="shared" si="51"/>
        <v>0</v>
      </c>
    </row>
    <row r="200" spans="1:19" s="141" customFormat="1" ht="15" customHeight="1">
      <c r="A200" s="45">
        <v>103</v>
      </c>
      <c r="B200" s="55" t="s">
        <v>105</v>
      </c>
      <c r="C200" s="42" t="str">
        <f>A67</f>
        <v>11/9（日）</v>
      </c>
      <c r="D200" s="80">
        <v>0.375</v>
      </c>
      <c r="E200" s="80">
        <v>0.625</v>
      </c>
      <c r="F200" s="108">
        <f t="shared" si="46"/>
        <v>0.25</v>
      </c>
      <c r="G200" s="84">
        <v>2</v>
      </c>
      <c r="H200" s="41">
        <v>3</v>
      </c>
      <c r="I200" s="255"/>
      <c r="J200" s="39">
        <f t="shared" si="52"/>
        <v>8</v>
      </c>
      <c r="K200" s="54">
        <v>8</v>
      </c>
      <c r="L200" s="54">
        <f t="shared" si="47"/>
        <v>0</v>
      </c>
      <c r="M200" s="39">
        <f t="shared" si="48"/>
        <v>2</v>
      </c>
      <c r="N200" s="38">
        <f t="shared" si="49"/>
        <v>24</v>
      </c>
      <c r="O200" s="156">
        <f t="shared" si="50"/>
        <v>0</v>
      </c>
      <c r="P200" s="161"/>
      <c r="Q200" s="88"/>
      <c r="R200" s="194"/>
      <c r="S200" s="63">
        <f t="shared" si="51"/>
        <v>0</v>
      </c>
    </row>
    <row r="201" spans="1:19" s="141" customFormat="1" ht="15" customHeight="1">
      <c r="A201" s="45">
        <v>104</v>
      </c>
      <c r="B201" s="55" t="s">
        <v>104</v>
      </c>
      <c r="C201" s="42" t="str">
        <f>A67</f>
        <v>11/9（日）</v>
      </c>
      <c r="D201" s="80">
        <v>0.375</v>
      </c>
      <c r="E201" s="80">
        <v>0.625</v>
      </c>
      <c r="F201" s="108">
        <f t="shared" si="46"/>
        <v>0.25</v>
      </c>
      <c r="G201" s="84" t="s">
        <v>314</v>
      </c>
      <c r="H201" s="41">
        <v>1</v>
      </c>
      <c r="I201" s="255"/>
      <c r="J201" s="39">
        <f t="shared" si="52"/>
        <v>8</v>
      </c>
      <c r="K201" s="54">
        <v>8</v>
      </c>
      <c r="L201" s="54">
        <f t="shared" si="47"/>
        <v>0</v>
      </c>
      <c r="M201" s="39">
        <f t="shared" si="48"/>
        <v>2</v>
      </c>
      <c r="N201" s="38">
        <f t="shared" si="49"/>
        <v>8</v>
      </c>
      <c r="O201" s="156">
        <f t="shared" si="50"/>
        <v>0</v>
      </c>
      <c r="P201" s="161"/>
      <c r="Q201" s="88"/>
      <c r="R201" s="194"/>
      <c r="S201" s="63">
        <f t="shared" si="51"/>
        <v>0</v>
      </c>
    </row>
    <row r="202" spans="1:19" s="141" customFormat="1" ht="15" customHeight="1">
      <c r="A202" s="45">
        <v>105</v>
      </c>
      <c r="B202" s="55" t="s">
        <v>103</v>
      </c>
      <c r="C202" s="42" t="str">
        <f>A67</f>
        <v>11/9（日）</v>
      </c>
      <c r="D202" s="80">
        <v>0.375</v>
      </c>
      <c r="E202" s="80">
        <v>0.625</v>
      </c>
      <c r="F202" s="108">
        <f t="shared" si="46"/>
        <v>0.25</v>
      </c>
      <c r="G202" s="84">
        <v>2</v>
      </c>
      <c r="H202" s="41">
        <v>3</v>
      </c>
      <c r="I202" s="255"/>
      <c r="J202" s="39">
        <f t="shared" si="52"/>
        <v>8</v>
      </c>
      <c r="K202" s="54">
        <v>8</v>
      </c>
      <c r="L202" s="54">
        <f t="shared" si="47"/>
        <v>0</v>
      </c>
      <c r="M202" s="39">
        <f t="shared" si="48"/>
        <v>2</v>
      </c>
      <c r="N202" s="38">
        <f t="shared" si="49"/>
        <v>24</v>
      </c>
      <c r="O202" s="156">
        <f t="shared" si="50"/>
        <v>0</v>
      </c>
      <c r="P202" s="161"/>
      <c r="Q202" s="88"/>
      <c r="R202" s="194"/>
      <c r="S202" s="63">
        <f t="shared" si="51"/>
        <v>0</v>
      </c>
    </row>
    <row r="203" spans="1:19" s="141" customFormat="1" ht="15" customHeight="1">
      <c r="A203" s="45">
        <v>106</v>
      </c>
      <c r="B203" s="55" t="s">
        <v>102</v>
      </c>
      <c r="C203" s="42" t="str">
        <f>A67</f>
        <v>11/9（日）</v>
      </c>
      <c r="D203" s="80">
        <v>0.375</v>
      </c>
      <c r="E203" s="80">
        <v>0.625</v>
      </c>
      <c r="F203" s="108">
        <f t="shared" si="46"/>
        <v>0.25</v>
      </c>
      <c r="G203" s="84">
        <v>6</v>
      </c>
      <c r="H203" s="41">
        <v>7</v>
      </c>
      <c r="I203" s="255"/>
      <c r="J203" s="39">
        <f t="shared" si="52"/>
        <v>8</v>
      </c>
      <c r="K203" s="54">
        <v>8</v>
      </c>
      <c r="L203" s="54">
        <f t="shared" si="47"/>
        <v>0</v>
      </c>
      <c r="M203" s="39">
        <f t="shared" si="48"/>
        <v>2</v>
      </c>
      <c r="N203" s="38">
        <f t="shared" si="49"/>
        <v>56</v>
      </c>
      <c r="O203" s="156">
        <f t="shared" si="50"/>
        <v>0</v>
      </c>
      <c r="P203" s="161"/>
      <c r="Q203" s="88"/>
      <c r="R203" s="194"/>
      <c r="S203" s="63">
        <f t="shared" si="51"/>
        <v>0</v>
      </c>
    </row>
    <row r="204" spans="1:19" s="141" customFormat="1" ht="15" customHeight="1">
      <c r="A204" s="45">
        <v>107</v>
      </c>
      <c r="B204" s="55" t="s">
        <v>101</v>
      </c>
      <c r="C204" s="42" t="str">
        <f>A67</f>
        <v>11/9（日）</v>
      </c>
      <c r="D204" s="80">
        <v>0.375</v>
      </c>
      <c r="E204" s="80">
        <v>0.625</v>
      </c>
      <c r="F204" s="108">
        <f t="shared" si="46"/>
        <v>0.25</v>
      </c>
      <c r="G204" s="84">
        <v>2</v>
      </c>
      <c r="H204" s="41">
        <v>3</v>
      </c>
      <c r="I204" s="255"/>
      <c r="J204" s="39">
        <f t="shared" si="52"/>
        <v>8</v>
      </c>
      <c r="K204" s="54">
        <v>8</v>
      </c>
      <c r="L204" s="54">
        <f t="shared" si="47"/>
        <v>0</v>
      </c>
      <c r="M204" s="39">
        <f t="shared" si="48"/>
        <v>2</v>
      </c>
      <c r="N204" s="38">
        <f t="shared" si="49"/>
        <v>24</v>
      </c>
      <c r="O204" s="156">
        <f t="shared" si="50"/>
        <v>0</v>
      </c>
      <c r="P204" s="161"/>
      <c r="Q204" s="88"/>
      <c r="R204" s="194"/>
      <c r="S204" s="63">
        <f t="shared" si="51"/>
        <v>0</v>
      </c>
    </row>
    <row r="205" spans="1:19" s="141" customFormat="1" ht="15" customHeight="1">
      <c r="A205" s="45">
        <v>108</v>
      </c>
      <c r="B205" s="55" t="s">
        <v>100</v>
      </c>
      <c r="C205" s="42" t="str">
        <f>A67</f>
        <v>11/9（日）</v>
      </c>
      <c r="D205" s="80">
        <v>0.375</v>
      </c>
      <c r="E205" s="80">
        <v>0.625</v>
      </c>
      <c r="F205" s="108">
        <f t="shared" si="46"/>
        <v>0.25</v>
      </c>
      <c r="G205" s="84">
        <v>1</v>
      </c>
      <c r="H205" s="41">
        <v>2</v>
      </c>
      <c r="I205" s="255"/>
      <c r="J205" s="39">
        <f t="shared" si="52"/>
        <v>8</v>
      </c>
      <c r="K205" s="54">
        <v>8</v>
      </c>
      <c r="L205" s="54">
        <f t="shared" si="47"/>
        <v>0</v>
      </c>
      <c r="M205" s="39">
        <f t="shared" si="48"/>
        <v>2</v>
      </c>
      <c r="N205" s="38">
        <f t="shared" si="49"/>
        <v>16</v>
      </c>
      <c r="O205" s="156">
        <f t="shared" si="50"/>
        <v>0</v>
      </c>
      <c r="P205" s="161"/>
      <c r="Q205" s="88"/>
      <c r="R205" s="194"/>
      <c r="S205" s="63">
        <f t="shared" si="51"/>
        <v>0</v>
      </c>
    </row>
    <row r="206" spans="1:19" s="141" customFormat="1" ht="15" customHeight="1">
      <c r="A206" s="45">
        <v>109</v>
      </c>
      <c r="B206" s="55" t="s">
        <v>99</v>
      </c>
      <c r="C206" s="42" t="str">
        <f>A67</f>
        <v>11/9（日）</v>
      </c>
      <c r="D206" s="80">
        <v>0.375</v>
      </c>
      <c r="E206" s="80">
        <v>0.625</v>
      </c>
      <c r="F206" s="108">
        <f t="shared" si="46"/>
        <v>0.25</v>
      </c>
      <c r="G206" s="84">
        <v>1</v>
      </c>
      <c r="H206" s="41">
        <v>2</v>
      </c>
      <c r="I206" s="255"/>
      <c r="J206" s="39">
        <f t="shared" si="52"/>
        <v>8</v>
      </c>
      <c r="K206" s="54">
        <v>8</v>
      </c>
      <c r="L206" s="54">
        <f t="shared" si="47"/>
        <v>0</v>
      </c>
      <c r="M206" s="39">
        <f t="shared" si="48"/>
        <v>2</v>
      </c>
      <c r="N206" s="38">
        <f t="shared" si="49"/>
        <v>16</v>
      </c>
      <c r="O206" s="156">
        <f t="shared" si="50"/>
        <v>0</v>
      </c>
      <c r="P206" s="161"/>
      <c r="Q206" s="88"/>
      <c r="R206" s="194"/>
      <c r="S206" s="63">
        <f t="shared" si="51"/>
        <v>0</v>
      </c>
    </row>
    <row r="207" spans="1:19" s="141" customFormat="1" ht="15" customHeight="1">
      <c r="A207" s="45">
        <v>110</v>
      </c>
      <c r="B207" s="55" t="s">
        <v>98</v>
      </c>
      <c r="C207" s="42" t="str">
        <f>A67</f>
        <v>11/9（日）</v>
      </c>
      <c r="D207" s="80">
        <v>0.375</v>
      </c>
      <c r="E207" s="80">
        <v>0.625</v>
      </c>
      <c r="F207" s="108">
        <f t="shared" si="46"/>
        <v>0.25</v>
      </c>
      <c r="G207" s="84">
        <v>2</v>
      </c>
      <c r="H207" s="41">
        <v>3</v>
      </c>
      <c r="I207" s="255"/>
      <c r="J207" s="39">
        <f t="shared" si="52"/>
        <v>8</v>
      </c>
      <c r="K207" s="54">
        <v>8</v>
      </c>
      <c r="L207" s="54">
        <f t="shared" si="47"/>
        <v>0</v>
      </c>
      <c r="M207" s="39">
        <f t="shared" si="48"/>
        <v>2</v>
      </c>
      <c r="N207" s="38">
        <f t="shared" si="49"/>
        <v>24</v>
      </c>
      <c r="O207" s="156">
        <f t="shared" si="50"/>
        <v>0</v>
      </c>
      <c r="P207" s="161"/>
      <c r="Q207" s="88"/>
      <c r="R207" s="194"/>
      <c r="S207" s="63">
        <f t="shared" si="51"/>
        <v>0</v>
      </c>
    </row>
    <row r="208" spans="1:19" s="141" customFormat="1" ht="15" customHeight="1">
      <c r="A208" s="45">
        <v>111</v>
      </c>
      <c r="B208" s="55" t="s">
        <v>97</v>
      </c>
      <c r="C208" s="42" t="str">
        <f>A67</f>
        <v>11/9（日）</v>
      </c>
      <c r="D208" s="80">
        <v>0.375</v>
      </c>
      <c r="E208" s="80">
        <v>0.625</v>
      </c>
      <c r="F208" s="108">
        <f t="shared" si="46"/>
        <v>0.25</v>
      </c>
      <c r="G208" s="84">
        <v>5</v>
      </c>
      <c r="H208" s="41">
        <v>6</v>
      </c>
      <c r="I208" s="255"/>
      <c r="J208" s="39">
        <f t="shared" si="52"/>
        <v>8</v>
      </c>
      <c r="K208" s="54">
        <v>8</v>
      </c>
      <c r="L208" s="54">
        <f t="shared" si="47"/>
        <v>0</v>
      </c>
      <c r="M208" s="39">
        <f t="shared" si="48"/>
        <v>2</v>
      </c>
      <c r="N208" s="38">
        <f t="shared" si="49"/>
        <v>48</v>
      </c>
      <c r="O208" s="156">
        <f t="shared" si="50"/>
        <v>0</v>
      </c>
      <c r="P208" s="161"/>
      <c r="Q208" s="88"/>
      <c r="R208" s="194"/>
      <c r="S208" s="63">
        <f t="shared" si="51"/>
        <v>0</v>
      </c>
    </row>
    <row r="209" spans="1:19" s="141" customFormat="1" ht="15" customHeight="1">
      <c r="A209" s="45">
        <v>112</v>
      </c>
      <c r="B209" s="55" t="s">
        <v>96</v>
      </c>
      <c r="C209" s="42" t="str">
        <f>A67</f>
        <v>11/9（日）</v>
      </c>
      <c r="D209" s="80">
        <v>0.375</v>
      </c>
      <c r="E209" s="80">
        <v>0.625</v>
      </c>
      <c r="F209" s="108">
        <f t="shared" si="46"/>
        <v>0.25</v>
      </c>
      <c r="G209" s="84">
        <v>1</v>
      </c>
      <c r="H209" s="41">
        <v>2</v>
      </c>
      <c r="I209" s="255"/>
      <c r="J209" s="39">
        <f t="shared" si="52"/>
        <v>8</v>
      </c>
      <c r="K209" s="54">
        <v>8</v>
      </c>
      <c r="L209" s="54">
        <f t="shared" si="47"/>
        <v>0</v>
      </c>
      <c r="M209" s="39">
        <f t="shared" si="48"/>
        <v>2</v>
      </c>
      <c r="N209" s="38">
        <f t="shared" si="49"/>
        <v>16</v>
      </c>
      <c r="O209" s="156">
        <f t="shared" si="50"/>
        <v>0</v>
      </c>
      <c r="P209" s="161"/>
      <c r="Q209" s="88"/>
      <c r="R209" s="194"/>
      <c r="S209" s="63">
        <f t="shared" si="51"/>
        <v>0</v>
      </c>
    </row>
    <row r="210" spans="1:19" s="141" customFormat="1" ht="15" customHeight="1">
      <c r="A210" s="45">
        <v>113</v>
      </c>
      <c r="B210" s="55" t="s">
        <v>95</v>
      </c>
      <c r="C210" s="42" t="str">
        <f>A67</f>
        <v>11/9（日）</v>
      </c>
      <c r="D210" s="80">
        <v>0.375</v>
      </c>
      <c r="E210" s="80">
        <v>0.625</v>
      </c>
      <c r="F210" s="108">
        <f t="shared" si="46"/>
        <v>0.25</v>
      </c>
      <c r="G210" s="84">
        <v>1</v>
      </c>
      <c r="H210" s="41">
        <v>2</v>
      </c>
      <c r="I210" s="255"/>
      <c r="J210" s="39">
        <f t="shared" si="52"/>
        <v>8</v>
      </c>
      <c r="K210" s="54">
        <v>8</v>
      </c>
      <c r="L210" s="54">
        <f t="shared" si="47"/>
        <v>0</v>
      </c>
      <c r="M210" s="39">
        <f t="shared" si="48"/>
        <v>2</v>
      </c>
      <c r="N210" s="38">
        <f t="shared" si="49"/>
        <v>16</v>
      </c>
      <c r="O210" s="156">
        <f t="shared" si="50"/>
        <v>0</v>
      </c>
      <c r="P210" s="161"/>
      <c r="Q210" s="88"/>
      <c r="R210" s="194"/>
      <c r="S210" s="63">
        <f t="shared" si="51"/>
        <v>0</v>
      </c>
    </row>
    <row r="211" spans="1:19" s="141" customFormat="1" ht="15" customHeight="1">
      <c r="A211" s="45">
        <v>114</v>
      </c>
      <c r="B211" s="55" t="s">
        <v>94</v>
      </c>
      <c r="C211" s="42" t="str">
        <f>A67</f>
        <v>11/9（日）</v>
      </c>
      <c r="D211" s="80">
        <v>0.375</v>
      </c>
      <c r="E211" s="80">
        <v>0.625</v>
      </c>
      <c r="F211" s="108">
        <f t="shared" si="46"/>
        <v>0.25</v>
      </c>
      <c r="G211" s="84"/>
      <c r="H211" s="41">
        <v>1</v>
      </c>
      <c r="I211" s="255"/>
      <c r="J211" s="39">
        <f t="shared" si="52"/>
        <v>8</v>
      </c>
      <c r="K211" s="54">
        <v>8</v>
      </c>
      <c r="L211" s="54">
        <f t="shared" si="47"/>
        <v>0</v>
      </c>
      <c r="M211" s="39">
        <f t="shared" si="48"/>
        <v>2</v>
      </c>
      <c r="N211" s="38">
        <f t="shared" si="49"/>
        <v>8</v>
      </c>
      <c r="O211" s="156">
        <f t="shared" si="50"/>
        <v>0</v>
      </c>
      <c r="P211" s="161"/>
      <c r="Q211" s="88"/>
      <c r="R211" s="194"/>
      <c r="S211" s="63">
        <f t="shared" si="51"/>
        <v>0</v>
      </c>
    </row>
    <row r="212" spans="1:19" s="141" customFormat="1" ht="15" customHeight="1">
      <c r="A212" s="45">
        <v>115</v>
      </c>
      <c r="B212" s="55" t="s">
        <v>93</v>
      </c>
      <c r="C212" s="42" t="str">
        <f>A67</f>
        <v>11/9（日）</v>
      </c>
      <c r="D212" s="80">
        <v>0.375</v>
      </c>
      <c r="E212" s="80">
        <v>0.625</v>
      </c>
      <c r="F212" s="108">
        <f t="shared" si="46"/>
        <v>0.25</v>
      </c>
      <c r="G212" s="84">
        <f>5-1</f>
        <v>4</v>
      </c>
      <c r="H212" s="41">
        <f>6-1</f>
        <v>5</v>
      </c>
      <c r="I212" s="255"/>
      <c r="J212" s="39">
        <f t="shared" si="52"/>
        <v>8</v>
      </c>
      <c r="K212" s="54">
        <v>8</v>
      </c>
      <c r="L212" s="54">
        <f t="shared" si="47"/>
        <v>0</v>
      </c>
      <c r="M212" s="39">
        <f t="shared" si="48"/>
        <v>2</v>
      </c>
      <c r="N212" s="38">
        <f t="shared" si="49"/>
        <v>40</v>
      </c>
      <c r="O212" s="156">
        <f t="shared" si="50"/>
        <v>0</v>
      </c>
      <c r="P212" s="161"/>
      <c r="Q212" s="88"/>
      <c r="R212" s="194"/>
      <c r="S212" s="63">
        <f t="shared" si="51"/>
        <v>0</v>
      </c>
    </row>
    <row r="213" spans="1:19" s="141" customFormat="1" ht="15" customHeight="1">
      <c r="A213" s="45">
        <v>116</v>
      </c>
      <c r="B213" s="55" t="s">
        <v>92</v>
      </c>
      <c r="C213" s="42" t="str">
        <f>A67</f>
        <v>11/9（日）</v>
      </c>
      <c r="D213" s="80">
        <v>0.375</v>
      </c>
      <c r="E213" s="80">
        <v>0.64583333333333337</v>
      </c>
      <c r="F213" s="108">
        <f t="shared" si="46"/>
        <v>0.27083333333333337</v>
      </c>
      <c r="G213" s="84"/>
      <c r="H213" s="41">
        <v>1</v>
      </c>
      <c r="I213" s="255"/>
      <c r="J213" s="39">
        <f t="shared" si="52"/>
        <v>8</v>
      </c>
      <c r="K213" s="54">
        <v>8</v>
      </c>
      <c r="L213" s="54">
        <f t="shared" si="47"/>
        <v>0</v>
      </c>
      <c r="M213" s="39">
        <f t="shared" si="48"/>
        <v>1.5</v>
      </c>
      <c r="N213" s="38">
        <f t="shared" si="49"/>
        <v>8</v>
      </c>
      <c r="O213" s="156">
        <f t="shared" si="50"/>
        <v>0</v>
      </c>
      <c r="P213" s="161"/>
      <c r="Q213" s="88"/>
      <c r="R213" s="194"/>
      <c r="S213" s="63">
        <f t="shared" si="51"/>
        <v>0</v>
      </c>
    </row>
    <row r="214" spans="1:19" s="141" customFormat="1" ht="15" customHeight="1">
      <c r="A214" s="228">
        <v>117</v>
      </c>
      <c r="B214" s="56" t="s">
        <v>91</v>
      </c>
      <c r="C214" s="42" t="str">
        <f>A67</f>
        <v>11/9（日）</v>
      </c>
      <c r="D214" s="80">
        <v>0.375</v>
      </c>
      <c r="E214" s="80">
        <v>0.64583333333333337</v>
      </c>
      <c r="F214" s="108">
        <f t="shared" si="46"/>
        <v>0.27083333333333337</v>
      </c>
      <c r="G214" s="84">
        <v>1</v>
      </c>
      <c r="H214" s="41">
        <v>2</v>
      </c>
      <c r="I214" s="255"/>
      <c r="J214" s="39">
        <f t="shared" si="52"/>
        <v>8</v>
      </c>
      <c r="K214" s="54">
        <v>8</v>
      </c>
      <c r="L214" s="54">
        <f t="shared" si="47"/>
        <v>0</v>
      </c>
      <c r="M214" s="39">
        <f t="shared" si="48"/>
        <v>1.5</v>
      </c>
      <c r="N214" s="38">
        <f t="shared" si="49"/>
        <v>16</v>
      </c>
      <c r="O214" s="156">
        <f t="shared" si="50"/>
        <v>0</v>
      </c>
      <c r="P214" s="161"/>
      <c r="Q214" s="88"/>
      <c r="R214" s="194"/>
      <c r="S214" s="63">
        <f t="shared" si="51"/>
        <v>0</v>
      </c>
    </row>
    <row r="215" spans="1:19" s="141" customFormat="1" ht="15" customHeight="1">
      <c r="A215" s="45">
        <v>118</v>
      </c>
      <c r="B215" s="56" t="s">
        <v>90</v>
      </c>
      <c r="C215" s="42" t="str">
        <f>A67</f>
        <v>11/9（日）</v>
      </c>
      <c r="D215" s="80">
        <v>0.375</v>
      </c>
      <c r="E215" s="80">
        <v>0.64583333333333337</v>
      </c>
      <c r="F215" s="108">
        <f t="shared" si="46"/>
        <v>0.27083333333333337</v>
      </c>
      <c r="G215" s="84">
        <v>6</v>
      </c>
      <c r="H215" s="41">
        <v>7</v>
      </c>
      <c r="I215" s="255"/>
      <c r="J215" s="39">
        <f t="shared" si="52"/>
        <v>8</v>
      </c>
      <c r="K215" s="54">
        <v>8</v>
      </c>
      <c r="L215" s="54">
        <f t="shared" si="47"/>
        <v>0</v>
      </c>
      <c r="M215" s="39">
        <f t="shared" si="48"/>
        <v>1.5</v>
      </c>
      <c r="N215" s="38">
        <f t="shared" si="49"/>
        <v>56</v>
      </c>
      <c r="O215" s="156">
        <f t="shared" si="50"/>
        <v>0</v>
      </c>
      <c r="P215" s="161"/>
      <c r="Q215" s="88"/>
      <c r="R215" s="194"/>
      <c r="S215" s="63">
        <f t="shared" si="51"/>
        <v>0</v>
      </c>
    </row>
    <row r="216" spans="1:19" s="141" customFormat="1" ht="15" customHeight="1">
      <c r="A216" s="45">
        <v>119</v>
      </c>
      <c r="B216" s="56" t="s">
        <v>89</v>
      </c>
      <c r="C216" s="42" t="str">
        <f>A67</f>
        <v>11/9（日）</v>
      </c>
      <c r="D216" s="80">
        <v>0.375</v>
      </c>
      <c r="E216" s="80">
        <v>0.64583333333333337</v>
      </c>
      <c r="F216" s="108">
        <f t="shared" si="46"/>
        <v>0.27083333333333337</v>
      </c>
      <c r="G216" s="84">
        <v>4</v>
      </c>
      <c r="H216" s="41">
        <v>5</v>
      </c>
      <c r="I216" s="255"/>
      <c r="J216" s="39">
        <f t="shared" si="52"/>
        <v>8</v>
      </c>
      <c r="K216" s="54">
        <v>8</v>
      </c>
      <c r="L216" s="54">
        <f t="shared" si="47"/>
        <v>0</v>
      </c>
      <c r="M216" s="39">
        <f t="shared" si="48"/>
        <v>1.5</v>
      </c>
      <c r="N216" s="38">
        <f t="shared" si="49"/>
        <v>40</v>
      </c>
      <c r="O216" s="156">
        <f t="shared" si="50"/>
        <v>0</v>
      </c>
      <c r="P216" s="161"/>
      <c r="Q216" s="88"/>
      <c r="R216" s="194"/>
      <c r="S216" s="63">
        <f t="shared" si="51"/>
        <v>0</v>
      </c>
    </row>
    <row r="217" spans="1:19" s="141" customFormat="1" ht="15" customHeight="1">
      <c r="A217" s="228">
        <v>120</v>
      </c>
      <c r="B217" s="56" t="s">
        <v>88</v>
      </c>
      <c r="C217" s="42" t="str">
        <f>A67</f>
        <v>11/9（日）</v>
      </c>
      <c r="D217" s="80">
        <v>0.375</v>
      </c>
      <c r="E217" s="80">
        <v>0.64583333333333337</v>
      </c>
      <c r="F217" s="108">
        <f t="shared" si="46"/>
        <v>0.27083333333333337</v>
      </c>
      <c r="G217" s="84">
        <v>1</v>
      </c>
      <c r="H217" s="41">
        <v>1</v>
      </c>
      <c r="I217" s="255"/>
      <c r="J217" s="39">
        <f t="shared" si="52"/>
        <v>8</v>
      </c>
      <c r="K217" s="54">
        <v>8</v>
      </c>
      <c r="L217" s="54">
        <f t="shared" si="47"/>
        <v>0</v>
      </c>
      <c r="M217" s="39">
        <f t="shared" si="48"/>
        <v>1.5</v>
      </c>
      <c r="N217" s="38">
        <f t="shared" si="49"/>
        <v>8</v>
      </c>
      <c r="O217" s="156">
        <f t="shared" si="50"/>
        <v>0</v>
      </c>
      <c r="P217" s="161"/>
      <c r="Q217" s="88"/>
      <c r="R217" s="194"/>
      <c r="S217" s="63">
        <f t="shared" si="51"/>
        <v>0</v>
      </c>
    </row>
    <row r="218" spans="1:19" s="141" customFormat="1" ht="15" customHeight="1">
      <c r="A218" s="45">
        <v>121</v>
      </c>
      <c r="B218" s="55" t="s">
        <v>87</v>
      </c>
      <c r="C218" s="42" t="str">
        <f>A67</f>
        <v>11/9（日）</v>
      </c>
      <c r="D218" s="80">
        <v>0.375</v>
      </c>
      <c r="E218" s="80">
        <v>0.64583333333333337</v>
      </c>
      <c r="F218" s="108">
        <f t="shared" si="46"/>
        <v>0.27083333333333337</v>
      </c>
      <c r="G218" s="84">
        <v>2</v>
      </c>
      <c r="H218" s="41">
        <v>5</v>
      </c>
      <c r="I218" s="255"/>
      <c r="J218" s="39">
        <f t="shared" si="52"/>
        <v>8</v>
      </c>
      <c r="K218" s="54">
        <v>8</v>
      </c>
      <c r="L218" s="54">
        <f t="shared" si="47"/>
        <v>0</v>
      </c>
      <c r="M218" s="39">
        <f t="shared" si="48"/>
        <v>1.5</v>
      </c>
      <c r="N218" s="38">
        <f t="shared" si="49"/>
        <v>40</v>
      </c>
      <c r="O218" s="156">
        <f t="shared" si="50"/>
        <v>0</v>
      </c>
      <c r="P218" s="161"/>
      <c r="Q218" s="88"/>
      <c r="R218" s="194"/>
      <c r="S218" s="63">
        <f t="shared" si="51"/>
        <v>0</v>
      </c>
    </row>
    <row r="219" spans="1:19" s="141" customFormat="1" ht="15" customHeight="1">
      <c r="A219" s="45">
        <v>122</v>
      </c>
      <c r="B219" s="55" t="s">
        <v>86</v>
      </c>
      <c r="C219" s="42" t="str">
        <f>A67</f>
        <v>11/9（日）</v>
      </c>
      <c r="D219" s="80">
        <v>0.375</v>
      </c>
      <c r="E219" s="80">
        <v>0.64583333333333337</v>
      </c>
      <c r="F219" s="108">
        <f t="shared" si="46"/>
        <v>0.27083333333333337</v>
      </c>
      <c r="G219" s="84">
        <v>1</v>
      </c>
      <c r="H219" s="41">
        <v>2</v>
      </c>
      <c r="I219" s="255"/>
      <c r="J219" s="39">
        <f t="shared" si="52"/>
        <v>8</v>
      </c>
      <c r="K219" s="54">
        <v>8</v>
      </c>
      <c r="L219" s="54">
        <f t="shared" si="47"/>
        <v>0</v>
      </c>
      <c r="M219" s="39">
        <f t="shared" si="48"/>
        <v>1.5</v>
      </c>
      <c r="N219" s="38">
        <f t="shared" si="49"/>
        <v>16</v>
      </c>
      <c r="O219" s="156">
        <f t="shared" si="50"/>
        <v>0</v>
      </c>
      <c r="P219" s="161"/>
      <c r="Q219" s="88"/>
      <c r="R219" s="194"/>
      <c r="S219" s="63">
        <f t="shared" si="51"/>
        <v>0</v>
      </c>
    </row>
    <row r="220" spans="1:19" s="141" customFormat="1" ht="15" customHeight="1">
      <c r="A220" s="45">
        <v>123</v>
      </c>
      <c r="B220" s="56" t="s">
        <v>85</v>
      </c>
      <c r="C220" s="44" t="str">
        <f>A67</f>
        <v>11/9（日）</v>
      </c>
      <c r="D220" s="80">
        <v>0.375</v>
      </c>
      <c r="E220" s="80">
        <v>0.64583333333333337</v>
      </c>
      <c r="F220" s="108">
        <f t="shared" si="46"/>
        <v>0.27083333333333337</v>
      </c>
      <c r="G220" s="84">
        <v>2</v>
      </c>
      <c r="H220" s="41">
        <v>3</v>
      </c>
      <c r="I220" s="255"/>
      <c r="J220" s="39">
        <f t="shared" si="52"/>
        <v>8</v>
      </c>
      <c r="K220" s="54">
        <v>8</v>
      </c>
      <c r="L220" s="54">
        <f t="shared" si="47"/>
        <v>0</v>
      </c>
      <c r="M220" s="39">
        <f t="shared" si="48"/>
        <v>1.5</v>
      </c>
      <c r="N220" s="38">
        <f t="shared" si="49"/>
        <v>24</v>
      </c>
      <c r="O220" s="156">
        <f t="shared" si="50"/>
        <v>0</v>
      </c>
      <c r="P220" s="161"/>
      <c r="Q220" s="88"/>
      <c r="R220" s="194"/>
      <c r="S220" s="63">
        <f t="shared" si="51"/>
        <v>0</v>
      </c>
    </row>
    <row r="221" spans="1:19" s="141" customFormat="1" ht="15" customHeight="1">
      <c r="A221" s="45">
        <v>124</v>
      </c>
      <c r="B221" s="56" t="s">
        <v>84</v>
      </c>
      <c r="C221" s="44" t="str">
        <f>A67</f>
        <v>11/9（日）</v>
      </c>
      <c r="D221" s="80">
        <v>0.375</v>
      </c>
      <c r="E221" s="80">
        <v>0.64583333333333337</v>
      </c>
      <c r="F221" s="108">
        <f t="shared" si="46"/>
        <v>0.27083333333333337</v>
      </c>
      <c r="G221" s="84">
        <v>12</v>
      </c>
      <c r="H221" s="41">
        <v>14</v>
      </c>
      <c r="I221" s="255"/>
      <c r="J221" s="39">
        <f t="shared" si="52"/>
        <v>8</v>
      </c>
      <c r="K221" s="54">
        <v>8</v>
      </c>
      <c r="L221" s="54">
        <f t="shared" si="47"/>
        <v>0</v>
      </c>
      <c r="M221" s="39">
        <f t="shared" si="48"/>
        <v>1.5</v>
      </c>
      <c r="N221" s="38">
        <f t="shared" si="49"/>
        <v>112</v>
      </c>
      <c r="O221" s="156">
        <f t="shared" si="50"/>
        <v>0</v>
      </c>
      <c r="P221" s="161"/>
      <c r="Q221" s="88"/>
      <c r="R221" s="194"/>
      <c r="S221" s="63">
        <f t="shared" si="51"/>
        <v>0</v>
      </c>
    </row>
    <row r="222" spans="1:19" s="141" customFormat="1" ht="15" customHeight="1">
      <c r="A222" s="45">
        <v>125</v>
      </c>
      <c r="B222" s="56" t="s">
        <v>83</v>
      </c>
      <c r="C222" s="44" t="str">
        <f>A67</f>
        <v>11/9（日）</v>
      </c>
      <c r="D222" s="80">
        <v>0.375</v>
      </c>
      <c r="E222" s="80">
        <v>0.66666666666666663</v>
      </c>
      <c r="F222" s="108">
        <f t="shared" si="46"/>
        <v>0.29166666666666663</v>
      </c>
      <c r="G222" s="84">
        <v>3</v>
      </c>
      <c r="H222" s="41">
        <v>6</v>
      </c>
      <c r="I222" s="255"/>
      <c r="J222" s="39">
        <f t="shared" si="52"/>
        <v>8</v>
      </c>
      <c r="K222" s="54">
        <v>8</v>
      </c>
      <c r="L222" s="54">
        <f t="shared" si="47"/>
        <v>0</v>
      </c>
      <c r="M222" s="39">
        <f t="shared" si="48"/>
        <v>1</v>
      </c>
      <c r="N222" s="38">
        <f t="shared" si="49"/>
        <v>48</v>
      </c>
      <c r="O222" s="156">
        <f t="shared" si="50"/>
        <v>0</v>
      </c>
      <c r="P222" s="161"/>
      <c r="Q222" s="88"/>
      <c r="R222" s="194"/>
      <c r="S222" s="63">
        <f t="shared" si="51"/>
        <v>0</v>
      </c>
    </row>
    <row r="223" spans="1:19" s="141" customFormat="1" ht="15" customHeight="1">
      <c r="A223" s="228">
        <v>126</v>
      </c>
      <c r="B223" s="56" t="s">
        <v>278</v>
      </c>
      <c r="C223" s="44" t="str">
        <f>A67</f>
        <v>11/9（日）</v>
      </c>
      <c r="D223" s="80">
        <v>0.375</v>
      </c>
      <c r="E223" s="80">
        <v>0.66666666666666663</v>
      </c>
      <c r="F223" s="108">
        <f t="shared" si="46"/>
        <v>0.29166666666666663</v>
      </c>
      <c r="G223" s="84">
        <v>1</v>
      </c>
      <c r="H223" s="41">
        <v>1</v>
      </c>
      <c r="I223" s="255"/>
      <c r="J223" s="39">
        <f t="shared" si="52"/>
        <v>8</v>
      </c>
      <c r="K223" s="54">
        <v>8</v>
      </c>
      <c r="L223" s="54">
        <f t="shared" si="47"/>
        <v>0</v>
      </c>
      <c r="M223" s="39">
        <f t="shared" si="48"/>
        <v>1</v>
      </c>
      <c r="N223" s="38">
        <f t="shared" si="49"/>
        <v>8</v>
      </c>
      <c r="O223" s="156">
        <f t="shared" si="50"/>
        <v>0</v>
      </c>
      <c r="P223" s="161"/>
      <c r="Q223" s="88"/>
      <c r="R223" s="194"/>
      <c r="S223" s="63">
        <f t="shared" si="51"/>
        <v>0</v>
      </c>
    </row>
    <row r="224" spans="1:19" s="141" customFormat="1" ht="15" customHeight="1" thickBot="1">
      <c r="A224" s="169"/>
      <c r="B224" s="179" t="s">
        <v>82</v>
      </c>
      <c r="C224" s="189">
        <f>COUNTA(C98:C223)</f>
        <v>126</v>
      </c>
      <c r="D224" s="171"/>
      <c r="E224" s="171"/>
      <c r="F224" s="171"/>
      <c r="G224" s="172">
        <f>SUM(G97:G223)</f>
        <v>611</v>
      </c>
      <c r="H224" s="173">
        <f>SUM(H97:H223)</f>
        <v>748</v>
      </c>
      <c r="I224" s="271">
        <f>SUM(I97:I223)</f>
        <v>0</v>
      </c>
      <c r="J224" s="174"/>
      <c r="K224" s="174"/>
      <c r="L224" s="174"/>
      <c r="M224" s="174"/>
      <c r="N224" s="174">
        <f>SUM(N97:N223)</f>
        <v>6118</v>
      </c>
      <c r="O224" s="175">
        <f>SUM(O97:O223)</f>
        <v>0</v>
      </c>
      <c r="P224" s="186"/>
      <c r="Q224" s="177"/>
      <c r="R224" s="200" t="s">
        <v>82</v>
      </c>
      <c r="S224" s="178">
        <f>SUM(S97:S223)</f>
        <v>0</v>
      </c>
    </row>
    <row r="225" spans="1:19" s="141" customFormat="1" ht="15" customHeight="1">
      <c r="A225" s="76" t="s">
        <v>81</v>
      </c>
      <c r="B225" s="62"/>
      <c r="C225" s="58"/>
      <c r="D225" s="79"/>
      <c r="E225" s="79"/>
      <c r="F225" s="107"/>
      <c r="G225" s="85"/>
      <c r="H225" s="61"/>
      <c r="I225" s="272"/>
      <c r="J225" s="58"/>
      <c r="K225" s="58"/>
      <c r="L225" s="58"/>
      <c r="M225" s="58"/>
      <c r="N225" s="60"/>
      <c r="O225" s="154"/>
      <c r="P225" s="161"/>
      <c r="Q225" s="89"/>
      <c r="R225" s="195"/>
      <c r="S225" s="57"/>
    </row>
    <row r="226" spans="1:19" s="141" customFormat="1" ht="15" customHeight="1">
      <c r="A226" s="45">
        <v>1</v>
      </c>
      <c r="B226" s="56" t="s">
        <v>80</v>
      </c>
      <c r="C226" s="44" t="str">
        <f>A67</f>
        <v>11/9（日）</v>
      </c>
      <c r="D226" s="80">
        <v>0.29166666666666669</v>
      </c>
      <c r="E226" s="80">
        <v>0.66666666666666663</v>
      </c>
      <c r="F226" s="108">
        <f t="shared" ref="F226:F259" si="53">E226-D226</f>
        <v>0.37499999999999994</v>
      </c>
      <c r="G226" s="84">
        <v>4</v>
      </c>
      <c r="H226" s="41">
        <v>5</v>
      </c>
      <c r="I226" s="255"/>
      <c r="J226" s="54">
        <f t="shared" ref="J226:J259" si="54">SUM($K226:$L226)</f>
        <v>9</v>
      </c>
      <c r="K226" s="54">
        <f>TEXT(MAX(0,MIN($E226,"22:00")-MAX($D226,"5:00")),"h:mm")*24+TEXT(MAX(0,MIN($E226,"46:00")-MAX($D226,"29:00")),"h:mm")*24</f>
        <v>9</v>
      </c>
      <c r="L226" s="54">
        <f t="shared" ref="L226:L259" si="55">TEXT(MAX(0,MIN($E226,"5:00")-MAX($D226,"00:00")),"h:mm")*24+TEXT(MAX(0,MIN($E226,"29:00")-MAX($D226,"22:00")),"h:mm")*24</f>
        <v>0</v>
      </c>
      <c r="M226" s="39">
        <f t="shared" ref="M226:M259" si="56">IF((K226+L226-TEXT((F226),"h:mm")*24)&lt;0,0,(K226+L226-TEXT((F226),"h:mm")*24))</f>
        <v>0</v>
      </c>
      <c r="N226" s="53">
        <f t="shared" ref="N226:N259" si="57">K226*H226</f>
        <v>45</v>
      </c>
      <c r="O226" s="155">
        <f t="shared" ref="O226:O259" si="58">L226*H226</f>
        <v>0</v>
      </c>
      <c r="P226" s="161"/>
      <c r="Q226" s="88"/>
      <c r="R226" s="194"/>
      <c r="S226" s="63">
        <f t="shared" ref="S226:S259" si="59">ROUNDDOWN(P226*N226+Q226*O226,0)+ROUNDDOWN(P226*0.13*I226*K226,0)</f>
        <v>0</v>
      </c>
    </row>
    <row r="227" spans="1:19" s="141" customFormat="1" ht="15" customHeight="1">
      <c r="A227" s="45">
        <v>2</v>
      </c>
      <c r="B227" s="56" t="s">
        <v>79</v>
      </c>
      <c r="C227" s="44" t="str">
        <f>A67</f>
        <v>11/9（日）</v>
      </c>
      <c r="D227" s="80">
        <v>0.27083333333333331</v>
      </c>
      <c r="E227" s="80">
        <v>0.66666666666666663</v>
      </c>
      <c r="F227" s="108">
        <f t="shared" si="53"/>
        <v>0.39583333333333331</v>
      </c>
      <c r="G227" s="84">
        <v>5</v>
      </c>
      <c r="H227" s="41">
        <v>5</v>
      </c>
      <c r="I227" s="255"/>
      <c r="J227" s="54">
        <f t="shared" si="54"/>
        <v>9.5</v>
      </c>
      <c r="K227" s="54">
        <f>TEXT(MAX(0,MIN($E227,"22:00")-MAX($D227,"5:00")),"h:mm")*24+TEXT(MAX(0,MIN($E227,"46:00")-MAX($D227,"29:00")),"h:mm")*24</f>
        <v>9.5</v>
      </c>
      <c r="L227" s="54">
        <f t="shared" si="55"/>
        <v>0</v>
      </c>
      <c r="M227" s="39">
        <f t="shared" si="56"/>
        <v>0</v>
      </c>
      <c r="N227" s="53">
        <f t="shared" si="57"/>
        <v>47.5</v>
      </c>
      <c r="O227" s="155">
        <f t="shared" si="58"/>
        <v>0</v>
      </c>
      <c r="P227" s="161"/>
      <c r="Q227" s="88"/>
      <c r="R227" s="194"/>
      <c r="S227" s="63">
        <f t="shared" si="59"/>
        <v>0</v>
      </c>
    </row>
    <row r="228" spans="1:19" s="141" customFormat="1" ht="15" customHeight="1">
      <c r="A228" s="45">
        <v>3</v>
      </c>
      <c r="B228" s="55" t="s">
        <v>289</v>
      </c>
      <c r="C228" s="42" t="str">
        <f>A67</f>
        <v>11/9（日）</v>
      </c>
      <c r="D228" s="80">
        <v>0.27083333333333331</v>
      </c>
      <c r="E228" s="80">
        <v>0.66666666666666663</v>
      </c>
      <c r="F228" s="108">
        <f t="shared" si="53"/>
        <v>0.39583333333333331</v>
      </c>
      <c r="G228" s="84">
        <v>1</v>
      </c>
      <c r="H228" s="41">
        <v>2</v>
      </c>
      <c r="I228" s="255"/>
      <c r="J228" s="39">
        <f t="shared" si="54"/>
        <v>9.5</v>
      </c>
      <c r="K228" s="54">
        <f>TEXT(MAX(0,MIN($E228,"22:00")-MAX($D228,"5:00")),"h:mm")*24+TEXT(MAX(0,MIN($E228,"46:00")-MAX($D228,"29:00")),"h:mm")*24</f>
        <v>9.5</v>
      </c>
      <c r="L228" s="54">
        <f t="shared" si="55"/>
        <v>0</v>
      </c>
      <c r="M228" s="39">
        <f t="shared" si="56"/>
        <v>0</v>
      </c>
      <c r="N228" s="38">
        <f t="shared" si="57"/>
        <v>19</v>
      </c>
      <c r="O228" s="156">
        <f t="shared" si="58"/>
        <v>0</v>
      </c>
      <c r="P228" s="161"/>
      <c r="Q228" s="88"/>
      <c r="R228" s="194"/>
      <c r="S228" s="63">
        <f t="shared" si="59"/>
        <v>0</v>
      </c>
    </row>
    <row r="229" spans="1:19" s="141" customFormat="1" ht="15" customHeight="1">
      <c r="A229" s="228">
        <v>4</v>
      </c>
      <c r="B229" s="56" t="s">
        <v>287</v>
      </c>
      <c r="C229" s="44" t="str">
        <f>A67</f>
        <v>11/9（日）</v>
      </c>
      <c r="D229" s="80">
        <v>0.27083333333333331</v>
      </c>
      <c r="E229" s="80">
        <v>0.4375</v>
      </c>
      <c r="F229" s="108">
        <f t="shared" si="53"/>
        <v>0.16666666666666669</v>
      </c>
      <c r="G229" s="84">
        <v>1</v>
      </c>
      <c r="H229" s="41">
        <v>1</v>
      </c>
      <c r="I229" s="255"/>
      <c r="J229" s="54">
        <f t="shared" si="54"/>
        <v>8</v>
      </c>
      <c r="K229" s="54">
        <v>8</v>
      </c>
      <c r="L229" s="54">
        <f t="shared" si="55"/>
        <v>0</v>
      </c>
      <c r="M229" s="39">
        <f t="shared" si="56"/>
        <v>4</v>
      </c>
      <c r="N229" s="53">
        <f t="shared" si="57"/>
        <v>8</v>
      </c>
      <c r="O229" s="155">
        <f t="shared" si="58"/>
        <v>0</v>
      </c>
      <c r="P229" s="161"/>
      <c r="Q229" s="88"/>
      <c r="R229" s="194"/>
      <c r="S229" s="63">
        <f t="shared" si="59"/>
        <v>0</v>
      </c>
    </row>
    <row r="230" spans="1:19" s="141" customFormat="1" ht="15" customHeight="1">
      <c r="A230" s="228">
        <v>5</v>
      </c>
      <c r="B230" s="55" t="s">
        <v>78</v>
      </c>
      <c r="C230" s="44" t="str">
        <f>A67</f>
        <v>11/9（日）</v>
      </c>
      <c r="D230" s="80">
        <v>0.27083333333333331</v>
      </c>
      <c r="E230" s="80">
        <v>0.4375</v>
      </c>
      <c r="F230" s="108">
        <f t="shared" si="53"/>
        <v>0.16666666666666669</v>
      </c>
      <c r="G230" s="84">
        <v>1</v>
      </c>
      <c r="H230" s="41">
        <v>1</v>
      </c>
      <c r="I230" s="255"/>
      <c r="J230" s="54">
        <f t="shared" si="54"/>
        <v>8</v>
      </c>
      <c r="K230" s="54">
        <v>8</v>
      </c>
      <c r="L230" s="54">
        <f t="shared" si="55"/>
        <v>0</v>
      </c>
      <c r="M230" s="39">
        <f t="shared" si="56"/>
        <v>4</v>
      </c>
      <c r="N230" s="53">
        <f t="shared" si="57"/>
        <v>8</v>
      </c>
      <c r="O230" s="155">
        <f t="shared" si="58"/>
        <v>0</v>
      </c>
      <c r="P230" s="161"/>
      <c r="Q230" s="88"/>
      <c r="R230" s="194"/>
      <c r="S230" s="63">
        <f t="shared" si="59"/>
        <v>0</v>
      </c>
    </row>
    <row r="231" spans="1:19" s="141" customFormat="1" ht="15" customHeight="1">
      <c r="A231" s="228">
        <v>6</v>
      </c>
      <c r="B231" s="56" t="s">
        <v>77</v>
      </c>
      <c r="C231" s="42" t="str">
        <f>A67</f>
        <v>11/9（日）</v>
      </c>
      <c r="D231" s="80">
        <v>0.29166666666666669</v>
      </c>
      <c r="E231" s="80">
        <v>0.66666666666666663</v>
      </c>
      <c r="F231" s="108">
        <f t="shared" si="53"/>
        <v>0.37499999999999994</v>
      </c>
      <c r="G231" s="84">
        <v>1</v>
      </c>
      <c r="H231" s="41">
        <v>2</v>
      </c>
      <c r="I231" s="255"/>
      <c r="J231" s="39">
        <f t="shared" si="54"/>
        <v>9</v>
      </c>
      <c r="K231" s="54">
        <f>TEXT(MAX(0,MIN($E231,"22:00")-MAX($D231,"5:00")),"h:mm")*24+TEXT(MAX(0,MIN($E231,"46:00")-MAX($D231,"29:00")),"h:mm")*24</f>
        <v>9</v>
      </c>
      <c r="L231" s="54">
        <f t="shared" si="55"/>
        <v>0</v>
      </c>
      <c r="M231" s="39">
        <f t="shared" si="56"/>
        <v>0</v>
      </c>
      <c r="N231" s="38">
        <f t="shared" si="57"/>
        <v>18</v>
      </c>
      <c r="O231" s="156">
        <f t="shared" si="58"/>
        <v>0</v>
      </c>
      <c r="P231" s="161"/>
      <c r="Q231" s="88"/>
      <c r="R231" s="194"/>
      <c r="S231" s="63">
        <f t="shared" si="59"/>
        <v>0</v>
      </c>
    </row>
    <row r="232" spans="1:19" s="141" customFormat="1" ht="15" customHeight="1">
      <c r="A232" s="45">
        <v>7</v>
      </c>
      <c r="B232" s="55" t="s">
        <v>76</v>
      </c>
      <c r="C232" s="42" t="str">
        <f>A67</f>
        <v>11/9（日）</v>
      </c>
      <c r="D232" s="80">
        <v>0.29166666666666669</v>
      </c>
      <c r="E232" s="80">
        <v>0.47916666666666669</v>
      </c>
      <c r="F232" s="108">
        <f t="shared" si="53"/>
        <v>0.1875</v>
      </c>
      <c r="G232" s="84">
        <v>2</v>
      </c>
      <c r="H232" s="41">
        <v>3</v>
      </c>
      <c r="I232" s="255"/>
      <c r="J232" s="39">
        <f t="shared" si="54"/>
        <v>8</v>
      </c>
      <c r="K232" s="54">
        <v>8</v>
      </c>
      <c r="L232" s="54">
        <f t="shared" si="55"/>
        <v>0</v>
      </c>
      <c r="M232" s="39">
        <f t="shared" si="56"/>
        <v>3.5</v>
      </c>
      <c r="N232" s="38">
        <f t="shared" si="57"/>
        <v>24</v>
      </c>
      <c r="O232" s="156">
        <f t="shared" si="58"/>
        <v>0</v>
      </c>
      <c r="P232" s="161"/>
      <c r="Q232" s="88"/>
      <c r="R232" s="194"/>
      <c r="S232" s="63">
        <f t="shared" si="59"/>
        <v>0</v>
      </c>
    </row>
    <row r="233" spans="1:19" s="141" customFormat="1" ht="15" customHeight="1">
      <c r="A233" s="45">
        <v>8</v>
      </c>
      <c r="B233" s="56" t="s">
        <v>75</v>
      </c>
      <c r="C233" s="44" t="str">
        <f>A67</f>
        <v>11/9（日）</v>
      </c>
      <c r="D233" s="80">
        <v>0.27083333333333331</v>
      </c>
      <c r="E233" s="80">
        <v>0.66666666666666663</v>
      </c>
      <c r="F233" s="108">
        <f t="shared" si="53"/>
        <v>0.39583333333333331</v>
      </c>
      <c r="G233" s="84">
        <v>2</v>
      </c>
      <c r="H233" s="41">
        <v>3</v>
      </c>
      <c r="I233" s="255"/>
      <c r="J233" s="54">
        <f t="shared" si="54"/>
        <v>9.5</v>
      </c>
      <c r="K233" s="54">
        <f>TEXT(MAX(0,MIN($E233,"22:00")-MAX($D233,"5:00")),"h:mm")*24+TEXT(MAX(0,MIN($E233,"46:00")-MAX($D233,"29:00")),"h:mm")*24</f>
        <v>9.5</v>
      </c>
      <c r="L233" s="54">
        <f t="shared" si="55"/>
        <v>0</v>
      </c>
      <c r="M233" s="39">
        <f t="shared" si="56"/>
        <v>0</v>
      </c>
      <c r="N233" s="53">
        <f t="shared" si="57"/>
        <v>28.5</v>
      </c>
      <c r="O233" s="155">
        <f t="shared" si="58"/>
        <v>0</v>
      </c>
      <c r="P233" s="161"/>
      <c r="Q233" s="88"/>
      <c r="R233" s="194"/>
      <c r="S233" s="63">
        <f t="shared" si="59"/>
        <v>0</v>
      </c>
    </row>
    <row r="234" spans="1:19" s="141" customFormat="1" ht="15" customHeight="1">
      <c r="A234" s="228">
        <v>9</v>
      </c>
      <c r="B234" s="56" t="s">
        <v>74</v>
      </c>
      <c r="C234" s="44" t="str">
        <f>A67</f>
        <v>11/9（日）</v>
      </c>
      <c r="D234" s="80">
        <v>0.27083333333333331</v>
      </c>
      <c r="E234" s="80">
        <v>0.66666666666666663</v>
      </c>
      <c r="F234" s="108">
        <f t="shared" si="53"/>
        <v>0.39583333333333331</v>
      </c>
      <c r="G234" s="84">
        <v>1</v>
      </c>
      <c r="H234" s="41">
        <v>2</v>
      </c>
      <c r="I234" s="255"/>
      <c r="J234" s="54">
        <f t="shared" si="54"/>
        <v>9.5</v>
      </c>
      <c r="K234" s="54">
        <f>TEXT(MAX(0,MIN($E234,"22:00")-MAX($D234,"5:00")),"h:mm")*24+TEXT(MAX(0,MIN($E234,"46:00")-MAX($D234,"29:00")),"h:mm")*24</f>
        <v>9.5</v>
      </c>
      <c r="L234" s="54">
        <f t="shared" si="55"/>
        <v>0</v>
      </c>
      <c r="M234" s="39">
        <f t="shared" si="56"/>
        <v>0</v>
      </c>
      <c r="N234" s="53">
        <f t="shared" si="57"/>
        <v>19</v>
      </c>
      <c r="O234" s="155">
        <f t="shared" si="58"/>
        <v>0</v>
      </c>
      <c r="P234" s="161"/>
      <c r="Q234" s="88"/>
      <c r="R234" s="194"/>
      <c r="S234" s="63">
        <f t="shared" si="59"/>
        <v>0</v>
      </c>
    </row>
    <row r="235" spans="1:19" s="141" customFormat="1" ht="15" customHeight="1">
      <c r="A235" s="228">
        <v>10</v>
      </c>
      <c r="B235" s="56" t="s">
        <v>73</v>
      </c>
      <c r="C235" s="44" t="str">
        <f>A67</f>
        <v>11/9（日）</v>
      </c>
      <c r="D235" s="80">
        <v>0.29166666666666669</v>
      </c>
      <c r="E235" s="80">
        <v>0.66666666666666663</v>
      </c>
      <c r="F235" s="108">
        <f t="shared" si="53"/>
        <v>0.37499999999999994</v>
      </c>
      <c r="G235" s="84">
        <v>3</v>
      </c>
      <c r="H235" s="41">
        <v>4</v>
      </c>
      <c r="I235" s="255"/>
      <c r="J235" s="54">
        <f t="shared" si="54"/>
        <v>9</v>
      </c>
      <c r="K235" s="54">
        <f>TEXT(MAX(0,MIN($E235,"22:00")-MAX($D235,"5:00")),"h:mm")*24+TEXT(MAX(0,MIN($E235,"46:00")-MAX($D235,"29:00")),"h:mm")*24</f>
        <v>9</v>
      </c>
      <c r="L235" s="54">
        <f t="shared" si="55"/>
        <v>0</v>
      </c>
      <c r="M235" s="39">
        <f t="shared" si="56"/>
        <v>0</v>
      </c>
      <c r="N235" s="53">
        <f t="shared" si="57"/>
        <v>36</v>
      </c>
      <c r="O235" s="155">
        <f t="shared" si="58"/>
        <v>0</v>
      </c>
      <c r="P235" s="161"/>
      <c r="Q235" s="88"/>
      <c r="R235" s="194"/>
      <c r="S235" s="63">
        <f t="shared" si="59"/>
        <v>0</v>
      </c>
    </row>
    <row r="236" spans="1:19" s="141" customFormat="1" ht="15" customHeight="1">
      <c r="A236" s="45">
        <v>11</v>
      </c>
      <c r="B236" s="55" t="s">
        <v>72</v>
      </c>
      <c r="C236" s="42" t="str">
        <f>A67</f>
        <v>11/9（日）</v>
      </c>
      <c r="D236" s="80">
        <v>0.3125</v>
      </c>
      <c r="E236" s="80">
        <v>0.5</v>
      </c>
      <c r="F236" s="108">
        <f t="shared" si="53"/>
        <v>0.1875</v>
      </c>
      <c r="G236" s="84">
        <v>1</v>
      </c>
      <c r="H236" s="41">
        <v>2</v>
      </c>
      <c r="I236" s="255"/>
      <c r="J236" s="39">
        <f t="shared" si="54"/>
        <v>8</v>
      </c>
      <c r="K236" s="54">
        <v>8</v>
      </c>
      <c r="L236" s="54">
        <f t="shared" si="55"/>
        <v>0</v>
      </c>
      <c r="M236" s="39">
        <f t="shared" si="56"/>
        <v>3.5</v>
      </c>
      <c r="N236" s="38">
        <f t="shared" si="57"/>
        <v>16</v>
      </c>
      <c r="O236" s="156">
        <f t="shared" si="58"/>
        <v>0</v>
      </c>
      <c r="P236" s="161"/>
      <c r="Q236" s="88"/>
      <c r="R236" s="194"/>
      <c r="S236" s="63">
        <f t="shared" si="59"/>
        <v>0</v>
      </c>
    </row>
    <row r="237" spans="1:19" s="141" customFormat="1" ht="15" customHeight="1">
      <c r="A237" s="45">
        <v>12</v>
      </c>
      <c r="B237" s="55" t="s">
        <v>71</v>
      </c>
      <c r="C237" s="42" t="str">
        <f>A67</f>
        <v>11/9（日）</v>
      </c>
      <c r="D237" s="80">
        <v>0.29166666666666669</v>
      </c>
      <c r="E237" s="80">
        <v>0.64583333333333337</v>
      </c>
      <c r="F237" s="108">
        <f t="shared" si="53"/>
        <v>0.35416666666666669</v>
      </c>
      <c r="G237" s="84">
        <v>3</v>
      </c>
      <c r="H237" s="41">
        <v>4</v>
      </c>
      <c r="I237" s="255"/>
      <c r="J237" s="54">
        <f t="shared" si="54"/>
        <v>8.5</v>
      </c>
      <c r="K237" s="54">
        <f>TEXT(MAX(0,MIN($E237,"22:00")-MAX($D237,"5:00")),"h:mm")*24+TEXT(MAX(0,MIN($E237,"46:00")-MAX($D237,"29:00")),"h:mm")*24</f>
        <v>8.5</v>
      </c>
      <c r="L237" s="54">
        <f t="shared" si="55"/>
        <v>0</v>
      </c>
      <c r="M237" s="39">
        <f t="shared" si="56"/>
        <v>0</v>
      </c>
      <c r="N237" s="38">
        <f t="shared" si="57"/>
        <v>34</v>
      </c>
      <c r="O237" s="156">
        <f t="shared" si="58"/>
        <v>0</v>
      </c>
      <c r="P237" s="161"/>
      <c r="Q237" s="88"/>
      <c r="R237" s="194"/>
      <c r="S237" s="63">
        <f t="shared" si="59"/>
        <v>0</v>
      </c>
    </row>
    <row r="238" spans="1:19" s="141" customFormat="1" ht="15" customHeight="1">
      <c r="A238" s="45">
        <v>13</v>
      </c>
      <c r="B238" s="56" t="s">
        <v>70</v>
      </c>
      <c r="C238" s="44" t="str">
        <f>A67</f>
        <v>11/9（日）</v>
      </c>
      <c r="D238" s="80">
        <v>0.29166666666666669</v>
      </c>
      <c r="E238" s="80">
        <v>0.66666666666666663</v>
      </c>
      <c r="F238" s="108">
        <f t="shared" si="53"/>
        <v>0.37499999999999994</v>
      </c>
      <c r="G238" s="84">
        <v>2</v>
      </c>
      <c r="H238" s="41">
        <v>3</v>
      </c>
      <c r="I238" s="255"/>
      <c r="J238" s="54">
        <f t="shared" si="54"/>
        <v>9</v>
      </c>
      <c r="K238" s="54">
        <f>TEXT(MAX(0,MIN($E238,"22:00")-MAX($D238,"5:00")),"h:mm")*24+TEXT(MAX(0,MIN($E238,"46:00")-MAX($D238,"29:00")),"h:mm")*24</f>
        <v>9</v>
      </c>
      <c r="L238" s="54">
        <f t="shared" si="55"/>
        <v>0</v>
      </c>
      <c r="M238" s="39">
        <f t="shared" si="56"/>
        <v>0</v>
      </c>
      <c r="N238" s="53">
        <f t="shared" si="57"/>
        <v>27</v>
      </c>
      <c r="O238" s="155">
        <f t="shared" si="58"/>
        <v>0</v>
      </c>
      <c r="P238" s="161"/>
      <c r="Q238" s="88"/>
      <c r="R238" s="194"/>
      <c r="S238" s="63">
        <f t="shared" si="59"/>
        <v>0</v>
      </c>
    </row>
    <row r="239" spans="1:19" s="141" customFormat="1" ht="15" customHeight="1">
      <c r="A239" s="228">
        <v>14</v>
      </c>
      <c r="B239" s="56" t="s">
        <v>69</v>
      </c>
      <c r="C239" s="44" t="str">
        <f>A67</f>
        <v>11/9（日）</v>
      </c>
      <c r="D239" s="80">
        <v>0.29166666666666669</v>
      </c>
      <c r="E239" s="80">
        <v>0.66666666666666663</v>
      </c>
      <c r="F239" s="108">
        <f t="shared" si="53"/>
        <v>0.37499999999999994</v>
      </c>
      <c r="G239" s="84">
        <v>1</v>
      </c>
      <c r="H239" s="41">
        <v>1</v>
      </c>
      <c r="I239" s="255"/>
      <c r="J239" s="54">
        <f t="shared" si="54"/>
        <v>9</v>
      </c>
      <c r="K239" s="54">
        <f>TEXT(MAX(0,MIN($E239,"22:00")-MAX($D239,"5:00")),"h:mm")*24+TEXT(MAX(0,MIN($E239,"46:00")-MAX($D239,"29:00")),"h:mm")*24</f>
        <v>9</v>
      </c>
      <c r="L239" s="54">
        <f t="shared" si="55"/>
        <v>0</v>
      </c>
      <c r="M239" s="39">
        <f t="shared" si="56"/>
        <v>0</v>
      </c>
      <c r="N239" s="53">
        <f t="shared" si="57"/>
        <v>9</v>
      </c>
      <c r="O239" s="155">
        <f t="shared" si="58"/>
        <v>0</v>
      </c>
      <c r="P239" s="161"/>
      <c r="Q239" s="88"/>
      <c r="R239" s="194"/>
      <c r="S239" s="63">
        <f t="shared" si="59"/>
        <v>0</v>
      </c>
    </row>
    <row r="240" spans="1:19" s="141" customFormat="1" ht="15" customHeight="1">
      <c r="A240" s="45">
        <v>15</v>
      </c>
      <c r="B240" s="64" t="s">
        <v>295</v>
      </c>
      <c r="C240" s="42" t="str">
        <f>A67</f>
        <v>11/9（日）</v>
      </c>
      <c r="D240" s="80">
        <v>0.29166666666666669</v>
      </c>
      <c r="E240" s="80">
        <v>0.4375</v>
      </c>
      <c r="F240" s="108">
        <f t="shared" si="53"/>
        <v>0.14583333333333331</v>
      </c>
      <c r="G240" s="84">
        <v>1</v>
      </c>
      <c r="H240" s="41">
        <v>1</v>
      </c>
      <c r="I240" s="255"/>
      <c r="J240" s="39">
        <f t="shared" si="54"/>
        <v>8</v>
      </c>
      <c r="K240" s="54">
        <v>8</v>
      </c>
      <c r="L240" s="54">
        <f t="shared" si="55"/>
        <v>0</v>
      </c>
      <c r="M240" s="39">
        <f t="shared" si="56"/>
        <v>4.5</v>
      </c>
      <c r="N240" s="38">
        <f t="shared" si="57"/>
        <v>8</v>
      </c>
      <c r="O240" s="156">
        <f t="shared" si="58"/>
        <v>0</v>
      </c>
      <c r="P240" s="161"/>
      <c r="Q240" s="88"/>
      <c r="R240" s="194"/>
      <c r="S240" s="63">
        <f t="shared" si="59"/>
        <v>0</v>
      </c>
    </row>
    <row r="241" spans="1:19" s="141" customFormat="1" ht="15" customHeight="1">
      <c r="A241" s="45">
        <v>16</v>
      </c>
      <c r="B241" s="55" t="s">
        <v>68</v>
      </c>
      <c r="C241" s="42" t="str">
        <f>A67</f>
        <v>11/9（日）</v>
      </c>
      <c r="D241" s="80">
        <v>0.33333333333333331</v>
      </c>
      <c r="E241" s="80">
        <v>0.5625</v>
      </c>
      <c r="F241" s="108">
        <f t="shared" si="53"/>
        <v>0.22916666666666669</v>
      </c>
      <c r="G241" s="84">
        <v>2</v>
      </c>
      <c r="H241" s="41">
        <v>3</v>
      </c>
      <c r="I241" s="255"/>
      <c r="J241" s="39">
        <f t="shared" si="54"/>
        <v>8</v>
      </c>
      <c r="K241" s="54">
        <v>8</v>
      </c>
      <c r="L241" s="54">
        <f t="shared" si="55"/>
        <v>0</v>
      </c>
      <c r="M241" s="39">
        <f t="shared" si="56"/>
        <v>2.5</v>
      </c>
      <c r="N241" s="38">
        <f t="shared" si="57"/>
        <v>24</v>
      </c>
      <c r="O241" s="156">
        <f t="shared" si="58"/>
        <v>0</v>
      </c>
      <c r="P241" s="161"/>
      <c r="Q241" s="88"/>
      <c r="R241" s="194"/>
      <c r="S241" s="63">
        <f t="shared" si="59"/>
        <v>0</v>
      </c>
    </row>
    <row r="242" spans="1:19" s="141" customFormat="1" ht="15" customHeight="1">
      <c r="A242" s="45">
        <v>17</v>
      </c>
      <c r="B242" s="56" t="s">
        <v>67</v>
      </c>
      <c r="C242" s="44" t="str">
        <f>A67</f>
        <v>11/9（日）</v>
      </c>
      <c r="D242" s="80">
        <v>0.33333333333333331</v>
      </c>
      <c r="E242" s="80">
        <v>0.52083333333333337</v>
      </c>
      <c r="F242" s="108">
        <f t="shared" si="53"/>
        <v>0.18750000000000006</v>
      </c>
      <c r="G242" s="84">
        <v>2</v>
      </c>
      <c r="H242" s="41">
        <v>3</v>
      </c>
      <c r="I242" s="255"/>
      <c r="J242" s="54">
        <f t="shared" si="54"/>
        <v>8</v>
      </c>
      <c r="K242" s="54">
        <v>8</v>
      </c>
      <c r="L242" s="54">
        <f t="shared" si="55"/>
        <v>0</v>
      </c>
      <c r="M242" s="39">
        <f t="shared" si="56"/>
        <v>3.5</v>
      </c>
      <c r="N242" s="53">
        <f t="shared" si="57"/>
        <v>24</v>
      </c>
      <c r="O242" s="155">
        <f t="shared" si="58"/>
        <v>0</v>
      </c>
      <c r="P242" s="161"/>
      <c r="Q242" s="88"/>
      <c r="R242" s="194"/>
      <c r="S242" s="63">
        <f t="shared" si="59"/>
        <v>0</v>
      </c>
    </row>
    <row r="243" spans="1:19" s="141" customFormat="1" ht="15" customHeight="1">
      <c r="A243" s="45">
        <v>18</v>
      </c>
      <c r="B243" s="55" t="s">
        <v>66</v>
      </c>
      <c r="C243" s="42" t="str">
        <f>A67</f>
        <v>11/9（日）</v>
      </c>
      <c r="D243" s="80">
        <v>0.35416666666666669</v>
      </c>
      <c r="E243" s="80">
        <v>0.58333333333333337</v>
      </c>
      <c r="F243" s="108">
        <f t="shared" si="53"/>
        <v>0.22916666666666669</v>
      </c>
      <c r="G243" s="84">
        <v>3</v>
      </c>
      <c r="H243" s="41">
        <v>4</v>
      </c>
      <c r="I243" s="255"/>
      <c r="J243" s="39">
        <f t="shared" si="54"/>
        <v>8</v>
      </c>
      <c r="K243" s="54">
        <v>8</v>
      </c>
      <c r="L243" s="54">
        <f t="shared" si="55"/>
        <v>0</v>
      </c>
      <c r="M243" s="39">
        <f t="shared" si="56"/>
        <v>2.5</v>
      </c>
      <c r="N243" s="38">
        <f t="shared" si="57"/>
        <v>32</v>
      </c>
      <c r="O243" s="156">
        <f t="shared" si="58"/>
        <v>0</v>
      </c>
      <c r="P243" s="161"/>
      <c r="Q243" s="88"/>
      <c r="R243" s="194"/>
      <c r="S243" s="63">
        <f t="shared" si="59"/>
        <v>0</v>
      </c>
    </row>
    <row r="244" spans="1:19" s="141" customFormat="1" ht="15" customHeight="1">
      <c r="A244" s="45">
        <v>19</v>
      </c>
      <c r="B244" s="56" t="s">
        <v>65</v>
      </c>
      <c r="C244" s="44" t="str">
        <f>A67</f>
        <v>11/9（日）</v>
      </c>
      <c r="D244" s="80">
        <v>0.29166666666666669</v>
      </c>
      <c r="E244" s="80">
        <v>0.54166666666666663</v>
      </c>
      <c r="F244" s="108">
        <f t="shared" si="53"/>
        <v>0.24999999999999994</v>
      </c>
      <c r="G244" s="84">
        <v>3</v>
      </c>
      <c r="H244" s="41">
        <v>3</v>
      </c>
      <c r="I244" s="255"/>
      <c r="J244" s="54">
        <f t="shared" si="54"/>
        <v>8</v>
      </c>
      <c r="K244" s="54">
        <v>8</v>
      </c>
      <c r="L244" s="54">
        <f t="shared" si="55"/>
        <v>0</v>
      </c>
      <c r="M244" s="39">
        <f t="shared" si="56"/>
        <v>2</v>
      </c>
      <c r="N244" s="53">
        <f t="shared" si="57"/>
        <v>24</v>
      </c>
      <c r="O244" s="155">
        <f t="shared" si="58"/>
        <v>0</v>
      </c>
      <c r="P244" s="161"/>
      <c r="Q244" s="88"/>
      <c r="R244" s="194"/>
      <c r="S244" s="63">
        <f t="shared" si="59"/>
        <v>0</v>
      </c>
    </row>
    <row r="245" spans="1:19" s="141" customFormat="1" ht="15" customHeight="1">
      <c r="A245" s="45">
        <v>20</v>
      </c>
      <c r="B245" s="55" t="s">
        <v>64</v>
      </c>
      <c r="C245" s="42" t="str">
        <f>A67</f>
        <v>11/9（日）</v>
      </c>
      <c r="D245" s="80">
        <v>0.375</v>
      </c>
      <c r="E245" s="80">
        <v>0.625</v>
      </c>
      <c r="F245" s="108">
        <f t="shared" si="53"/>
        <v>0.25</v>
      </c>
      <c r="G245" s="84">
        <v>3</v>
      </c>
      <c r="H245" s="41">
        <v>4</v>
      </c>
      <c r="I245" s="255"/>
      <c r="J245" s="39">
        <f t="shared" si="54"/>
        <v>8</v>
      </c>
      <c r="K245" s="54">
        <v>8</v>
      </c>
      <c r="L245" s="54">
        <f t="shared" si="55"/>
        <v>0</v>
      </c>
      <c r="M245" s="39">
        <f t="shared" si="56"/>
        <v>2</v>
      </c>
      <c r="N245" s="38">
        <f t="shared" si="57"/>
        <v>32</v>
      </c>
      <c r="O245" s="156">
        <f t="shared" si="58"/>
        <v>0</v>
      </c>
      <c r="P245" s="161"/>
      <c r="Q245" s="88"/>
      <c r="R245" s="194"/>
      <c r="S245" s="63">
        <f t="shared" si="59"/>
        <v>0</v>
      </c>
    </row>
    <row r="246" spans="1:19" s="141" customFormat="1" ht="15" customHeight="1">
      <c r="A246" s="45">
        <v>21</v>
      </c>
      <c r="B246" s="56" t="s">
        <v>63</v>
      </c>
      <c r="C246" s="44" t="str">
        <f>A67</f>
        <v>11/9（日）</v>
      </c>
      <c r="D246" s="80">
        <v>0.375</v>
      </c>
      <c r="E246" s="80">
        <v>0.64583333333333337</v>
      </c>
      <c r="F246" s="108">
        <f t="shared" si="53"/>
        <v>0.27083333333333337</v>
      </c>
      <c r="G246" s="84">
        <v>3</v>
      </c>
      <c r="H246" s="41">
        <v>4</v>
      </c>
      <c r="I246" s="255"/>
      <c r="J246" s="54">
        <f t="shared" si="54"/>
        <v>8</v>
      </c>
      <c r="K246" s="54">
        <v>8</v>
      </c>
      <c r="L246" s="54">
        <f t="shared" si="55"/>
        <v>0</v>
      </c>
      <c r="M246" s="39">
        <f t="shared" si="56"/>
        <v>1.5</v>
      </c>
      <c r="N246" s="53">
        <f t="shared" si="57"/>
        <v>32</v>
      </c>
      <c r="O246" s="155">
        <f t="shared" si="58"/>
        <v>0</v>
      </c>
      <c r="P246" s="161"/>
      <c r="Q246" s="88"/>
      <c r="R246" s="194"/>
      <c r="S246" s="63">
        <f t="shared" si="59"/>
        <v>0</v>
      </c>
    </row>
    <row r="247" spans="1:19" s="141" customFormat="1" ht="15" customHeight="1">
      <c r="A247" s="45">
        <v>22</v>
      </c>
      <c r="B247" s="56" t="s">
        <v>62</v>
      </c>
      <c r="C247" s="44" t="str">
        <f>A67</f>
        <v>11/9（日）</v>
      </c>
      <c r="D247" s="80">
        <v>0.29166666666666669</v>
      </c>
      <c r="E247" s="80">
        <v>0.66666666666666663</v>
      </c>
      <c r="F247" s="108">
        <f t="shared" si="53"/>
        <v>0.37499999999999994</v>
      </c>
      <c r="G247" s="84">
        <v>4</v>
      </c>
      <c r="H247" s="41">
        <v>5</v>
      </c>
      <c r="I247" s="255"/>
      <c r="J247" s="54">
        <f t="shared" si="54"/>
        <v>9</v>
      </c>
      <c r="K247" s="54">
        <f>TEXT(MAX(0,MIN($E247,"22:00")-MAX($D247,"5:00")),"h:mm")*24+TEXT(MAX(0,MIN($E247,"46:00")-MAX($D247,"29:00")),"h:mm")*24</f>
        <v>9</v>
      </c>
      <c r="L247" s="54">
        <f t="shared" si="55"/>
        <v>0</v>
      </c>
      <c r="M247" s="39">
        <f t="shared" si="56"/>
        <v>0</v>
      </c>
      <c r="N247" s="53">
        <f t="shared" si="57"/>
        <v>45</v>
      </c>
      <c r="O247" s="155">
        <f t="shared" si="58"/>
        <v>0</v>
      </c>
      <c r="P247" s="161"/>
      <c r="Q247" s="88"/>
      <c r="R247" s="194"/>
      <c r="S247" s="63">
        <f t="shared" si="59"/>
        <v>0</v>
      </c>
    </row>
    <row r="248" spans="1:19" s="141" customFormat="1" ht="15" customHeight="1">
      <c r="A248" s="228">
        <v>23</v>
      </c>
      <c r="B248" s="56" t="s">
        <v>61</v>
      </c>
      <c r="C248" s="44" t="str">
        <f>A67</f>
        <v>11/9（日）</v>
      </c>
      <c r="D248" s="80">
        <v>0.29166666666666669</v>
      </c>
      <c r="E248" s="80">
        <v>0.64583333333333337</v>
      </c>
      <c r="F248" s="108">
        <f t="shared" si="53"/>
        <v>0.35416666666666669</v>
      </c>
      <c r="G248" s="84">
        <v>2</v>
      </c>
      <c r="H248" s="41">
        <v>3</v>
      </c>
      <c r="I248" s="255"/>
      <c r="J248" s="54">
        <f t="shared" si="54"/>
        <v>8.5</v>
      </c>
      <c r="K248" s="54">
        <f>TEXT(MAX(0,MIN($E248,"22:00")-MAX($D248,"5:00")),"h:mm")*24+TEXT(MAX(0,MIN($E248,"46:00")-MAX($D248,"29:00")),"h:mm")*24</f>
        <v>8.5</v>
      </c>
      <c r="L248" s="54">
        <f t="shared" si="55"/>
        <v>0</v>
      </c>
      <c r="M248" s="39">
        <f t="shared" si="56"/>
        <v>0</v>
      </c>
      <c r="N248" s="53">
        <f t="shared" si="57"/>
        <v>25.5</v>
      </c>
      <c r="O248" s="155">
        <f t="shared" si="58"/>
        <v>0</v>
      </c>
      <c r="P248" s="161"/>
      <c r="Q248" s="88"/>
      <c r="R248" s="194"/>
      <c r="S248" s="63">
        <f t="shared" si="59"/>
        <v>0</v>
      </c>
    </row>
    <row r="249" spans="1:19" s="141" customFormat="1" ht="15" customHeight="1">
      <c r="A249" s="228">
        <v>24</v>
      </c>
      <c r="B249" s="56" t="s">
        <v>60</v>
      </c>
      <c r="C249" s="44" t="str">
        <f>A67</f>
        <v>11/9（日）</v>
      </c>
      <c r="D249" s="80">
        <v>0.27083333333333331</v>
      </c>
      <c r="E249" s="80">
        <v>0.66666666666666663</v>
      </c>
      <c r="F249" s="108">
        <f t="shared" si="53"/>
        <v>0.39583333333333331</v>
      </c>
      <c r="G249" s="84">
        <v>1</v>
      </c>
      <c r="H249" s="41">
        <v>2</v>
      </c>
      <c r="I249" s="255"/>
      <c r="J249" s="54">
        <f t="shared" si="54"/>
        <v>9.5</v>
      </c>
      <c r="K249" s="54">
        <f>TEXT(MAX(0,MIN($E249,"22:00")-MAX($D249,"5:00")),"h:mm")*24+TEXT(MAX(0,MIN($E249,"46:00")-MAX($D249,"29:00")),"h:mm")*24</f>
        <v>9.5</v>
      </c>
      <c r="L249" s="54">
        <f t="shared" si="55"/>
        <v>0</v>
      </c>
      <c r="M249" s="39">
        <f t="shared" si="56"/>
        <v>0</v>
      </c>
      <c r="N249" s="53">
        <f t="shared" si="57"/>
        <v>19</v>
      </c>
      <c r="O249" s="155">
        <f t="shared" si="58"/>
        <v>0</v>
      </c>
      <c r="P249" s="161"/>
      <c r="Q249" s="88"/>
      <c r="R249" s="194"/>
      <c r="S249" s="63">
        <f t="shared" si="59"/>
        <v>0</v>
      </c>
    </row>
    <row r="250" spans="1:19" s="141" customFormat="1" ht="15" customHeight="1">
      <c r="A250" s="228">
        <v>25</v>
      </c>
      <c r="B250" s="56" t="s">
        <v>59</v>
      </c>
      <c r="C250" s="42" t="str">
        <f>A67</f>
        <v>11/9（日）</v>
      </c>
      <c r="D250" s="80">
        <v>0.375</v>
      </c>
      <c r="E250" s="80">
        <v>0.64583333333333337</v>
      </c>
      <c r="F250" s="108">
        <f t="shared" si="53"/>
        <v>0.27083333333333337</v>
      </c>
      <c r="G250" s="84">
        <v>1</v>
      </c>
      <c r="H250" s="41">
        <v>1</v>
      </c>
      <c r="I250" s="255"/>
      <c r="J250" s="39">
        <f t="shared" si="54"/>
        <v>8</v>
      </c>
      <c r="K250" s="54">
        <v>8</v>
      </c>
      <c r="L250" s="54">
        <f t="shared" si="55"/>
        <v>0</v>
      </c>
      <c r="M250" s="39">
        <f t="shared" si="56"/>
        <v>1.5</v>
      </c>
      <c r="N250" s="38">
        <f t="shared" si="57"/>
        <v>8</v>
      </c>
      <c r="O250" s="156">
        <f t="shared" si="58"/>
        <v>0</v>
      </c>
      <c r="P250" s="161"/>
      <c r="Q250" s="88"/>
      <c r="R250" s="194"/>
      <c r="S250" s="63">
        <f t="shared" si="59"/>
        <v>0</v>
      </c>
    </row>
    <row r="251" spans="1:19" s="141" customFormat="1" ht="15" customHeight="1">
      <c r="A251" s="228">
        <v>26</v>
      </c>
      <c r="B251" s="56" t="s">
        <v>58</v>
      </c>
      <c r="C251" s="44" t="str">
        <f>A67</f>
        <v>11/9（日）</v>
      </c>
      <c r="D251" s="80">
        <v>0.29166666666666669</v>
      </c>
      <c r="E251" s="80">
        <v>0.45833333333333331</v>
      </c>
      <c r="F251" s="108">
        <f t="shared" si="53"/>
        <v>0.16666666666666663</v>
      </c>
      <c r="G251" s="84">
        <v>1</v>
      </c>
      <c r="H251" s="41">
        <v>1</v>
      </c>
      <c r="I251" s="255"/>
      <c r="J251" s="54">
        <f t="shared" si="54"/>
        <v>8</v>
      </c>
      <c r="K251" s="54">
        <v>8</v>
      </c>
      <c r="L251" s="54">
        <f t="shared" si="55"/>
        <v>0</v>
      </c>
      <c r="M251" s="39">
        <f t="shared" si="56"/>
        <v>4</v>
      </c>
      <c r="N251" s="53">
        <f t="shared" si="57"/>
        <v>8</v>
      </c>
      <c r="O251" s="155">
        <f t="shared" si="58"/>
        <v>0</v>
      </c>
      <c r="P251" s="161"/>
      <c r="Q251" s="88"/>
      <c r="R251" s="194"/>
      <c r="S251" s="63">
        <f t="shared" si="59"/>
        <v>0</v>
      </c>
    </row>
    <row r="252" spans="1:19" s="141" customFormat="1" ht="15" customHeight="1">
      <c r="A252" s="228">
        <v>27</v>
      </c>
      <c r="B252" s="56" t="s">
        <v>57</v>
      </c>
      <c r="C252" s="44" t="str">
        <f>A67</f>
        <v>11/9（日）</v>
      </c>
      <c r="D252" s="80">
        <v>0.33333333333333331</v>
      </c>
      <c r="E252" s="80">
        <v>0.52083333333333337</v>
      </c>
      <c r="F252" s="108">
        <f t="shared" si="53"/>
        <v>0.18750000000000006</v>
      </c>
      <c r="G252" s="84">
        <v>1</v>
      </c>
      <c r="H252" s="41">
        <v>1</v>
      </c>
      <c r="I252" s="255"/>
      <c r="J252" s="54">
        <f t="shared" si="54"/>
        <v>8</v>
      </c>
      <c r="K252" s="54">
        <v>8</v>
      </c>
      <c r="L252" s="54">
        <f t="shared" si="55"/>
        <v>0</v>
      </c>
      <c r="M252" s="39">
        <f t="shared" si="56"/>
        <v>3.5</v>
      </c>
      <c r="N252" s="53">
        <f t="shared" si="57"/>
        <v>8</v>
      </c>
      <c r="O252" s="155">
        <f t="shared" si="58"/>
        <v>0</v>
      </c>
      <c r="P252" s="161"/>
      <c r="Q252" s="88"/>
      <c r="R252" s="194"/>
      <c r="S252" s="63">
        <f t="shared" si="59"/>
        <v>0</v>
      </c>
    </row>
    <row r="253" spans="1:19" s="141" customFormat="1" ht="15" customHeight="1">
      <c r="A253" s="45">
        <v>28</v>
      </c>
      <c r="B253" s="56" t="s">
        <v>56</v>
      </c>
      <c r="C253" s="44" t="str">
        <f>A67</f>
        <v>11/9（日）</v>
      </c>
      <c r="D253" s="80">
        <v>0.33333333333333331</v>
      </c>
      <c r="E253" s="80">
        <v>0.58333333333333337</v>
      </c>
      <c r="F253" s="108">
        <f t="shared" si="53"/>
        <v>0.25000000000000006</v>
      </c>
      <c r="G253" s="84">
        <v>2</v>
      </c>
      <c r="H253" s="41">
        <v>2</v>
      </c>
      <c r="I253" s="255"/>
      <c r="J253" s="54">
        <f t="shared" si="54"/>
        <v>8</v>
      </c>
      <c r="K253" s="54">
        <v>8</v>
      </c>
      <c r="L253" s="54">
        <f t="shared" si="55"/>
        <v>0</v>
      </c>
      <c r="M253" s="39">
        <f t="shared" si="56"/>
        <v>2</v>
      </c>
      <c r="N253" s="53">
        <f t="shared" si="57"/>
        <v>16</v>
      </c>
      <c r="O253" s="155">
        <f t="shared" si="58"/>
        <v>0</v>
      </c>
      <c r="P253" s="161"/>
      <c r="Q253" s="88"/>
      <c r="R253" s="194"/>
      <c r="S253" s="63">
        <f t="shared" si="59"/>
        <v>0</v>
      </c>
    </row>
    <row r="254" spans="1:19" s="141" customFormat="1" ht="15" customHeight="1">
      <c r="A254" s="45">
        <v>29</v>
      </c>
      <c r="B254" s="56" t="s">
        <v>55</v>
      </c>
      <c r="C254" s="44" t="str">
        <f>A67</f>
        <v>11/9（日）</v>
      </c>
      <c r="D254" s="80">
        <v>0.35416666666666669</v>
      </c>
      <c r="E254" s="80">
        <v>0.58333333333333337</v>
      </c>
      <c r="F254" s="108">
        <f t="shared" si="53"/>
        <v>0.22916666666666669</v>
      </c>
      <c r="G254" s="84">
        <v>2</v>
      </c>
      <c r="H254" s="41">
        <v>2</v>
      </c>
      <c r="I254" s="255"/>
      <c r="J254" s="54">
        <f t="shared" si="54"/>
        <v>8</v>
      </c>
      <c r="K254" s="54">
        <v>8</v>
      </c>
      <c r="L254" s="54">
        <f t="shared" si="55"/>
        <v>0</v>
      </c>
      <c r="M254" s="39">
        <f t="shared" si="56"/>
        <v>2.5</v>
      </c>
      <c r="N254" s="53">
        <f t="shared" si="57"/>
        <v>16</v>
      </c>
      <c r="O254" s="155">
        <f t="shared" si="58"/>
        <v>0</v>
      </c>
      <c r="P254" s="161"/>
      <c r="Q254" s="88"/>
      <c r="R254" s="194"/>
      <c r="S254" s="63">
        <f t="shared" si="59"/>
        <v>0</v>
      </c>
    </row>
    <row r="255" spans="1:19" s="141" customFormat="1" ht="15" customHeight="1">
      <c r="A255" s="45">
        <v>30</v>
      </c>
      <c r="B255" s="56" t="s">
        <v>54</v>
      </c>
      <c r="C255" s="44" t="str">
        <f>A67</f>
        <v>11/9（日）</v>
      </c>
      <c r="D255" s="80">
        <v>0.29166666666666669</v>
      </c>
      <c r="E255" s="80">
        <v>0.54166666666666663</v>
      </c>
      <c r="F255" s="108">
        <f t="shared" si="53"/>
        <v>0.24999999999999994</v>
      </c>
      <c r="G255" s="84">
        <v>4</v>
      </c>
      <c r="H255" s="41">
        <v>4</v>
      </c>
      <c r="I255" s="255"/>
      <c r="J255" s="54">
        <f t="shared" si="54"/>
        <v>8</v>
      </c>
      <c r="K255" s="54">
        <v>8</v>
      </c>
      <c r="L255" s="54">
        <f t="shared" si="55"/>
        <v>0</v>
      </c>
      <c r="M255" s="39">
        <f t="shared" si="56"/>
        <v>2</v>
      </c>
      <c r="N255" s="53">
        <f t="shared" si="57"/>
        <v>32</v>
      </c>
      <c r="O255" s="155">
        <f t="shared" si="58"/>
        <v>0</v>
      </c>
      <c r="P255" s="161"/>
      <c r="Q255" s="88"/>
      <c r="R255" s="194"/>
      <c r="S255" s="63">
        <f t="shared" si="59"/>
        <v>0</v>
      </c>
    </row>
    <row r="256" spans="1:19" s="141" customFormat="1" ht="15" customHeight="1">
      <c r="A256" s="228">
        <v>31</v>
      </c>
      <c r="B256" s="56" t="s">
        <v>53</v>
      </c>
      <c r="C256" s="42" t="str">
        <f>A67</f>
        <v>11/9（日）</v>
      </c>
      <c r="D256" s="80">
        <v>0.35416666666666669</v>
      </c>
      <c r="E256" s="80">
        <v>0.54166666666666663</v>
      </c>
      <c r="F256" s="108">
        <f t="shared" si="53"/>
        <v>0.18749999999999994</v>
      </c>
      <c r="G256" s="84">
        <v>1</v>
      </c>
      <c r="H256" s="41">
        <v>1</v>
      </c>
      <c r="I256" s="255"/>
      <c r="J256" s="54">
        <f t="shared" si="54"/>
        <v>8</v>
      </c>
      <c r="K256" s="54">
        <v>8</v>
      </c>
      <c r="L256" s="54">
        <f t="shared" si="55"/>
        <v>0</v>
      </c>
      <c r="M256" s="39">
        <f t="shared" si="56"/>
        <v>3.5</v>
      </c>
      <c r="N256" s="38">
        <f t="shared" si="57"/>
        <v>8</v>
      </c>
      <c r="O256" s="156">
        <f t="shared" si="58"/>
        <v>0</v>
      </c>
      <c r="P256" s="161"/>
      <c r="Q256" s="88"/>
      <c r="R256" s="194"/>
      <c r="S256" s="63">
        <f t="shared" si="59"/>
        <v>0</v>
      </c>
    </row>
    <row r="257" spans="1:19" s="141" customFormat="1" ht="15" customHeight="1">
      <c r="A257" s="228">
        <v>32</v>
      </c>
      <c r="B257" s="55" t="s">
        <v>52</v>
      </c>
      <c r="C257" s="42" t="str">
        <f>A67</f>
        <v>11/9（日）</v>
      </c>
      <c r="D257" s="80">
        <v>0.35416666666666669</v>
      </c>
      <c r="E257" s="80">
        <v>0.54166666666666663</v>
      </c>
      <c r="F257" s="108">
        <f t="shared" si="53"/>
        <v>0.18749999999999994</v>
      </c>
      <c r="G257" s="84">
        <v>2</v>
      </c>
      <c r="H257" s="41">
        <v>2</v>
      </c>
      <c r="I257" s="255"/>
      <c r="J257" s="54">
        <f t="shared" si="54"/>
        <v>8</v>
      </c>
      <c r="K257" s="54">
        <v>8</v>
      </c>
      <c r="L257" s="54">
        <f t="shared" si="55"/>
        <v>0</v>
      </c>
      <c r="M257" s="39">
        <f t="shared" si="56"/>
        <v>3.5</v>
      </c>
      <c r="N257" s="38">
        <f t="shared" si="57"/>
        <v>16</v>
      </c>
      <c r="O257" s="156">
        <f t="shared" si="58"/>
        <v>0</v>
      </c>
      <c r="P257" s="161"/>
      <c r="Q257" s="88"/>
      <c r="R257" s="194"/>
      <c r="S257" s="63">
        <f t="shared" si="59"/>
        <v>0</v>
      </c>
    </row>
    <row r="258" spans="1:19" s="143" customFormat="1" ht="15" customHeight="1">
      <c r="A258" s="45">
        <v>33</v>
      </c>
      <c r="B258" s="55" t="s">
        <v>274</v>
      </c>
      <c r="C258" s="42" t="str">
        <f>A67</f>
        <v>11/9（日）</v>
      </c>
      <c r="D258" s="80">
        <v>0.375</v>
      </c>
      <c r="E258" s="80">
        <v>0.625</v>
      </c>
      <c r="F258" s="108">
        <f t="shared" si="53"/>
        <v>0.25</v>
      </c>
      <c r="G258" s="84">
        <v>2</v>
      </c>
      <c r="H258" s="41">
        <v>2</v>
      </c>
      <c r="I258" s="255"/>
      <c r="J258" s="54">
        <f t="shared" si="54"/>
        <v>8</v>
      </c>
      <c r="K258" s="54">
        <v>8</v>
      </c>
      <c r="L258" s="54">
        <f t="shared" si="55"/>
        <v>0</v>
      </c>
      <c r="M258" s="39">
        <f t="shared" si="56"/>
        <v>2</v>
      </c>
      <c r="N258" s="38">
        <f t="shared" si="57"/>
        <v>16</v>
      </c>
      <c r="O258" s="156">
        <f t="shared" si="58"/>
        <v>0</v>
      </c>
      <c r="P258" s="161"/>
      <c r="Q258" s="88"/>
      <c r="R258" s="194"/>
      <c r="S258" s="63">
        <f t="shared" si="59"/>
        <v>0</v>
      </c>
    </row>
    <row r="259" spans="1:19" s="143" customFormat="1" ht="15" customHeight="1">
      <c r="A259" s="45">
        <v>34</v>
      </c>
      <c r="B259" s="55" t="s">
        <v>273</v>
      </c>
      <c r="C259" s="42" t="str">
        <f>A67</f>
        <v>11/9（日）</v>
      </c>
      <c r="D259" s="80">
        <v>0.33333333333333331</v>
      </c>
      <c r="E259" s="80">
        <v>0.54166666666666663</v>
      </c>
      <c r="F259" s="108">
        <f t="shared" si="53"/>
        <v>0.20833333333333331</v>
      </c>
      <c r="G259" s="84">
        <v>1</v>
      </c>
      <c r="H259" s="41">
        <v>1</v>
      </c>
      <c r="I259" s="255"/>
      <c r="J259" s="54">
        <f t="shared" si="54"/>
        <v>8</v>
      </c>
      <c r="K259" s="54">
        <v>8</v>
      </c>
      <c r="L259" s="54">
        <f t="shared" si="55"/>
        <v>0</v>
      </c>
      <c r="M259" s="39">
        <f t="shared" si="56"/>
        <v>3</v>
      </c>
      <c r="N259" s="38">
        <f t="shared" si="57"/>
        <v>8</v>
      </c>
      <c r="O259" s="156">
        <f t="shared" si="58"/>
        <v>0</v>
      </c>
      <c r="P259" s="161"/>
      <c r="Q259" s="88"/>
      <c r="R259" s="194"/>
      <c r="S259" s="63">
        <f t="shared" si="59"/>
        <v>0</v>
      </c>
    </row>
    <row r="260" spans="1:19" s="141" customFormat="1" ht="15" customHeight="1" thickBot="1">
      <c r="A260" s="180"/>
      <c r="B260" s="181" t="s">
        <v>51</v>
      </c>
      <c r="C260" s="189">
        <f>COUNTA(C226:C259)</f>
        <v>34</v>
      </c>
      <c r="D260" s="171"/>
      <c r="E260" s="171"/>
      <c r="F260" s="171"/>
      <c r="G260" s="182">
        <f>SUM(G225:G259)</f>
        <v>69</v>
      </c>
      <c r="H260" s="183">
        <f>SUM(H225:H259)</f>
        <v>87</v>
      </c>
      <c r="I260" s="275">
        <f>SUM(I225:I259)</f>
        <v>0</v>
      </c>
      <c r="J260" s="184"/>
      <c r="K260" s="184"/>
      <c r="L260" s="184"/>
      <c r="M260" s="184"/>
      <c r="N260" s="184">
        <f>SUM(N225:N259)</f>
        <v>740.5</v>
      </c>
      <c r="O260" s="185">
        <f>SUM(O225:O259)</f>
        <v>0</v>
      </c>
      <c r="P260" s="186"/>
      <c r="Q260" s="187"/>
      <c r="R260" s="201" t="s">
        <v>51</v>
      </c>
      <c r="S260" s="188">
        <f>SUM(S226:S259)</f>
        <v>0</v>
      </c>
    </row>
    <row r="261" spans="1:19" s="141" customFormat="1" ht="15" customHeight="1">
      <c r="A261" s="76" t="s">
        <v>50</v>
      </c>
      <c r="B261" s="62"/>
      <c r="C261" s="58"/>
      <c r="D261" s="79"/>
      <c r="E261" s="79"/>
      <c r="F261" s="107"/>
      <c r="G261" s="85"/>
      <c r="H261" s="61"/>
      <c r="I261" s="272"/>
      <c r="J261" s="58"/>
      <c r="K261" s="58"/>
      <c r="L261" s="58"/>
      <c r="M261" s="58"/>
      <c r="N261" s="60"/>
      <c r="O261" s="154"/>
      <c r="P261" s="160"/>
      <c r="Q261" s="89"/>
      <c r="R261" s="195"/>
      <c r="S261" s="57"/>
    </row>
    <row r="262" spans="1:19" s="141" customFormat="1" ht="15" customHeight="1">
      <c r="A262" s="45">
        <v>1</v>
      </c>
      <c r="B262" s="55" t="s">
        <v>49</v>
      </c>
      <c r="C262" s="42" t="str">
        <f>A67</f>
        <v>11/9（日）</v>
      </c>
      <c r="D262" s="80">
        <v>0.20833333333333334</v>
      </c>
      <c r="E262" s="80">
        <v>0.70833333333333337</v>
      </c>
      <c r="F262" s="108">
        <f t="shared" ref="F262:F267" si="60">E262-D262</f>
        <v>0.5</v>
      </c>
      <c r="G262" s="84">
        <v>1</v>
      </c>
      <c r="H262" s="41">
        <v>2</v>
      </c>
      <c r="I262" s="255"/>
      <c r="J262" s="39">
        <f t="shared" ref="J262:J267" si="61">SUM($K262:$L262)</f>
        <v>12</v>
      </c>
      <c r="K262" s="54">
        <f>TEXT(MAX(0,MIN($E262,"22:00")-MAX($D262,"5:00")),"h:mm")*24+TEXT(MAX(0,MIN($E262,"46:00")-MAX($D262,"29:00")),"h:mm")*24</f>
        <v>12</v>
      </c>
      <c r="L262" s="54">
        <f t="shared" ref="L262:L267" si="62">TEXT(MAX(0,MIN($E262,"5:00")-MAX($D262,"00:00")),"h:mm")*24+TEXT(MAX(0,MIN($E262,"29:00")-MAX($D262,"22:00")),"h:mm")*24</f>
        <v>0</v>
      </c>
      <c r="M262" s="39">
        <f t="shared" ref="M262:M267" si="63">IF((K262+L262-TEXT((F262),"h:mm")*24)&lt;0,0,(K262+L262-TEXT((F262),"h:mm")*24))</f>
        <v>0</v>
      </c>
      <c r="N262" s="38">
        <f t="shared" ref="N262:N267" si="64">K262*H262</f>
        <v>24</v>
      </c>
      <c r="O262" s="155">
        <f t="shared" ref="O262:O267" si="65">L262*H262</f>
        <v>0</v>
      </c>
      <c r="P262" s="161"/>
      <c r="Q262" s="88"/>
      <c r="R262" s="194"/>
      <c r="S262" s="63">
        <f t="shared" ref="S262:S267" si="66">ROUNDDOWN(P262*N262+Q262*O262,0)+ROUNDDOWN(P262*0.13*I262*K262,0)</f>
        <v>0</v>
      </c>
    </row>
    <row r="263" spans="1:19" s="141" customFormat="1" ht="15" customHeight="1">
      <c r="A263" s="45">
        <v>2</v>
      </c>
      <c r="B263" s="56" t="s">
        <v>285</v>
      </c>
      <c r="C263" s="44" t="str">
        <f>A67</f>
        <v>11/9（日）</v>
      </c>
      <c r="D263" s="80">
        <v>0.35416666666666669</v>
      </c>
      <c r="E263" s="80">
        <v>0.58333333333333337</v>
      </c>
      <c r="F263" s="108">
        <f t="shared" si="60"/>
        <v>0.22916666666666669</v>
      </c>
      <c r="G263" s="84">
        <v>2</v>
      </c>
      <c r="H263" s="41">
        <v>3</v>
      </c>
      <c r="I263" s="255"/>
      <c r="J263" s="54">
        <f t="shared" si="61"/>
        <v>8</v>
      </c>
      <c r="K263" s="54">
        <v>8</v>
      </c>
      <c r="L263" s="54">
        <f t="shared" si="62"/>
        <v>0</v>
      </c>
      <c r="M263" s="39">
        <f t="shared" si="63"/>
        <v>2.5</v>
      </c>
      <c r="N263" s="53">
        <f t="shared" si="64"/>
        <v>24</v>
      </c>
      <c r="O263" s="155">
        <f t="shared" si="65"/>
        <v>0</v>
      </c>
      <c r="P263" s="161"/>
      <c r="Q263" s="88"/>
      <c r="R263" s="194"/>
      <c r="S263" s="63">
        <f t="shared" si="66"/>
        <v>0</v>
      </c>
    </row>
    <row r="264" spans="1:19" s="141" customFormat="1" ht="15" customHeight="1">
      <c r="A264" s="45">
        <v>3</v>
      </c>
      <c r="B264" s="56" t="s">
        <v>48</v>
      </c>
      <c r="C264" s="44" t="str">
        <f>A67</f>
        <v>11/9（日）</v>
      </c>
      <c r="D264" s="80">
        <v>0.3125</v>
      </c>
      <c r="E264" s="80">
        <v>0.64583333333333337</v>
      </c>
      <c r="F264" s="108">
        <f t="shared" si="60"/>
        <v>0.33333333333333337</v>
      </c>
      <c r="G264" s="84">
        <v>2</v>
      </c>
      <c r="H264" s="41">
        <v>2</v>
      </c>
      <c r="I264" s="255"/>
      <c r="J264" s="54">
        <f t="shared" si="61"/>
        <v>8</v>
      </c>
      <c r="K264" s="54">
        <f>TEXT(MAX(0,MIN($E264,"22:00")-MAX($D264,"5:00")),"h:mm")*24+TEXT(MAX(0,MIN($E264,"46:00")-MAX($D264,"29:00")),"h:mm")*24</f>
        <v>8</v>
      </c>
      <c r="L264" s="54">
        <f t="shared" si="62"/>
        <v>0</v>
      </c>
      <c r="M264" s="39">
        <f t="shared" si="63"/>
        <v>0</v>
      </c>
      <c r="N264" s="53">
        <f t="shared" si="64"/>
        <v>16</v>
      </c>
      <c r="O264" s="155">
        <f t="shared" si="65"/>
        <v>0</v>
      </c>
      <c r="P264" s="161"/>
      <c r="Q264" s="88"/>
      <c r="R264" s="194"/>
      <c r="S264" s="63">
        <f t="shared" si="66"/>
        <v>0</v>
      </c>
    </row>
    <row r="265" spans="1:19" s="141" customFormat="1" ht="15" customHeight="1">
      <c r="A265" s="45">
        <v>4</v>
      </c>
      <c r="B265" s="56" t="s">
        <v>47</v>
      </c>
      <c r="C265" s="44" t="str">
        <f>A67</f>
        <v>11/9（日）</v>
      </c>
      <c r="D265" s="80">
        <v>0.3125</v>
      </c>
      <c r="E265" s="80">
        <v>0.64583333333333337</v>
      </c>
      <c r="F265" s="108">
        <f t="shared" si="60"/>
        <v>0.33333333333333337</v>
      </c>
      <c r="G265" s="84">
        <v>1</v>
      </c>
      <c r="H265" s="41">
        <v>1</v>
      </c>
      <c r="I265" s="255"/>
      <c r="J265" s="54">
        <f t="shared" si="61"/>
        <v>8</v>
      </c>
      <c r="K265" s="54">
        <f>TEXT(MAX(0,MIN($E265,"22:00")-MAX($D265,"5:00")),"h:mm")*24+TEXT(MAX(0,MIN($E265,"46:00")-MAX($D265,"29:00")),"h:mm")*24</f>
        <v>8</v>
      </c>
      <c r="L265" s="54">
        <f t="shared" si="62"/>
        <v>0</v>
      </c>
      <c r="M265" s="39">
        <f t="shared" si="63"/>
        <v>0</v>
      </c>
      <c r="N265" s="53">
        <f t="shared" si="64"/>
        <v>8</v>
      </c>
      <c r="O265" s="155">
        <f t="shared" si="65"/>
        <v>0</v>
      </c>
      <c r="P265" s="161"/>
      <c r="Q265" s="88"/>
      <c r="R265" s="194"/>
      <c r="S265" s="63">
        <f t="shared" si="66"/>
        <v>0</v>
      </c>
    </row>
    <row r="266" spans="1:19" s="141" customFormat="1" ht="15" customHeight="1">
      <c r="A266" s="228">
        <v>5</v>
      </c>
      <c r="B266" s="55" t="s">
        <v>46</v>
      </c>
      <c r="C266" s="44" t="str">
        <f>A67</f>
        <v>11/9（日）</v>
      </c>
      <c r="D266" s="80">
        <v>0.3125</v>
      </c>
      <c r="E266" s="80">
        <v>0.64583333333333337</v>
      </c>
      <c r="F266" s="108">
        <f t="shared" si="60"/>
        <v>0.33333333333333337</v>
      </c>
      <c r="G266" s="41">
        <v>18</v>
      </c>
      <c r="H266" s="41">
        <v>18</v>
      </c>
      <c r="I266" s="255"/>
      <c r="J266" s="54">
        <f t="shared" si="61"/>
        <v>8</v>
      </c>
      <c r="K266" s="54">
        <f>TEXT(MAX(0,MIN($E266,"22:00")-MAX($D266,"5:00")),"h:mm")*24+TEXT(MAX(0,MIN($E266,"46:00")-MAX($D266,"29:00")),"h:mm")*24</f>
        <v>8</v>
      </c>
      <c r="L266" s="54">
        <f t="shared" si="62"/>
        <v>0</v>
      </c>
      <c r="M266" s="39">
        <f t="shared" si="63"/>
        <v>0</v>
      </c>
      <c r="N266" s="53">
        <f t="shared" si="64"/>
        <v>144</v>
      </c>
      <c r="O266" s="155">
        <f t="shared" si="65"/>
        <v>0</v>
      </c>
      <c r="P266" s="161"/>
      <c r="Q266" s="88"/>
      <c r="R266" s="194"/>
      <c r="S266" s="63">
        <f t="shared" si="66"/>
        <v>0</v>
      </c>
    </row>
    <row r="267" spans="1:19" s="166" customFormat="1" ht="15" customHeight="1">
      <c r="A267" s="45">
        <v>6</v>
      </c>
      <c r="B267" s="55" t="s">
        <v>270</v>
      </c>
      <c r="C267" s="44" t="str">
        <f>A67</f>
        <v>11/9（日）</v>
      </c>
      <c r="D267" s="80">
        <v>0.3125</v>
      </c>
      <c r="E267" s="80">
        <v>0.64583333333333337</v>
      </c>
      <c r="F267" s="108">
        <f t="shared" si="60"/>
        <v>0.33333333333333337</v>
      </c>
      <c r="G267" s="84">
        <v>2</v>
      </c>
      <c r="H267" s="41">
        <v>2</v>
      </c>
      <c r="I267" s="255"/>
      <c r="J267" s="54">
        <f t="shared" si="61"/>
        <v>8</v>
      </c>
      <c r="K267" s="54">
        <f>TEXT(MAX(0,MIN($E267,"22:00")-MAX($D267,"5:00")),"h:mm")*24+TEXT(MAX(0,MIN($E267,"46:00")-MAX($D267,"29:00")),"h:mm")*24</f>
        <v>8</v>
      </c>
      <c r="L267" s="54">
        <f t="shared" si="62"/>
        <v>0</v>
      </c>
      <c r="M267" s="39">
        <f t="shared" si="63"/>
        <v>0</v>
      </c>
      <c r="N267" s="53">
        <f t="shared" si="64"/>
        <v>16</v>
      </c>
      <c r="O267" s="155">
        <f t="shared" si="65"/>
        <v>0</v>
      </c>
      <c r="P267" s="161"/>
      <c r="Q267" s="88"/>
      <c r="R267" s="194"/>
      <c r="S267" s="63">
        <f t="shared" si="66"/>
        <v>0</v>
      </c>
    </row>
    <row r="268" spans="1:19" s="141" customFormat="1" ht="15" customHeight="1" thickBot="1">
      <c r="A268" s="169"/>
      <c r="B268" s="179" t="s">
        <v>45</v>
      </c>
      <c r="C268" s="189">
        <f>COUNTA(C262:C267)</f>
        <v>6</v>
      </c>
      <c r="D268" s="171"/>
      <c r="E268" s="171"/>
      <c r="F268" s="171"/>
      <c r="G268" s="172">
        <f t="shared" ref="G268:O268" si="67">SUM(G261:G267)</f>
        <v>26</v>
      </c>
      <c r="H268" s="173">
        <f t="shared" si="67"/>
        <v>28</v>
      </c>
      <c r="I268" s="271">
        <f t="shared" si="67"/>
        <v>0</v>
      </c>
      <c r="J268" s="174"/>
      <c r="K268" s="174"/>
      <c r="L268" s="174"/>
      <c r="M268" s="174"/>
      <c r="N268" s="174">
        <f t="shared" si="67"/>
        <v>232</v>
      </c>
      <c r="O268" s="175">
        <f t="shared" si="67"/>
        <v>0</v>
      </c>
      <c r="P268" s="176"/>
      <c r="Q268" s="177"/>
      <c r="R268" s="200" t="s">
        <v>45</v>
      </c>
      <c r="S268" s="178">
        <f>SUM(S261:S267)</f>
        <v>0</v>
      </c>
    </row>
    <row r="269" spans="1:19" s="141" customFormat="1" ht="15" customHeight="1">
      <c r="A269" s="75" t="s">
        <v>44</v>
      </c>
      <c r="B269" s="52"/>
      <c r="C269" s="51"/>
      <c r="D269" s="83"/>
      <c r="E269" s="83"/>
      <c r="F269" s="111"/>
      <c r="G269" s="86"/>
      <c r="H269" s="50"/>
      <c r="I269" s="50"/>
      <c r="J269" s="48"/>
      <c r="K269" s="49"/>
      <c r="L269" s="48"/>
      <c r="M269" s="48"/>
      <c r="N269" s="47"/>
      <c r="O269" s="157"/>
      <c r="P269" s="164"/>
      <c r="Q269" s="92"/>
      <c r="R269" s="198"/>
      <c r="S269" s="46"/>
    </row>
    <row r="270" spans="1:19" s="141" customFormat="1" ht="15" customHeight="1">
      <c r="A270" s="45">
        <v>1</v>
      </c>
      <c r="B270" s="43" t="s">
        <v>43</v>
      </c>
      <c r="C270" s="42"/>
      <c r="D270" s="80"/>
      <c r="E270" s="80"/>
      <c r="F270" s="112"/>
      <c r="G270" s="84"/>
      <c r="H270" s="41"/>
      <c r="I270" s="39" t="s">
        <v>37</v>
      </c>
      <c r="J270" s="39"/>
      <c r="K270" s="40"/>
      <c r="L270" s="39"/>
      <c r="M270" s="39"/>
      <c r="N270" s="38"/>
      <c r="O270" s="156"/>
      <c r="P270" s="161"/>
      <c r="Q270" s="88"/>
      <c r="R270" s="194"/>
      <c r="S270" s="37">
        <f>SUM(H270*P270)</f>
        <v>0</v>
      </c>
    </row>
    <row r="271" spans="1:19" s="141" customFormat="1" ht="15" customHeight="1">
      <c r="A271" s="45">
        <v>2</v>
      </c>
      <c r="B271" s="43" t="s">
        <v>42</v>
      </c>
      <c r="C271" s="42"/>
      <c r="D271" s="80"/>
      <c r="E271" s="80"/>
      <c r="F271" s="112"/>
      <c r="G271" s="84"/>
      <c r="H271" s="41"/>
      <c r="I271" s="39" t="s">
        <v>37</v>
      </c>
      <c r="J271" s="39"/>
      <c r="K271" s="40"/>
      <c r="L271" s="39"/>
      <c r="M271" s="39"/>
      <c r="N271" s="38"/>
      <c r="O271" s="156"/>
      <c r="P271" s="161"/>
      <c r="Q271" s="88"/>
      <c r="R271" s="194"/>
      <c r="S271" s="37">
        <f t="shared" ref="S271:S280" si="68">SUM(H271*P271)</f>
        <v>0</v>
      </c>
    </row>
    <row r="272" spans="1:19" s="141" customFormat="1" ht="15" customHeight="1">
      <c r="A272" s="45">
        <v>3</v>
      </c>
      <c r="B272" s="43" t="s">
        <v>41</v>
      </c>
      <c r="C272" s="42"/>
      <c r="D272" s="80"/>
      <c r="E272" s="80"/>
      <c r="F272" s="112"/>
      <c r="G272" s="84"/>
      <c r="H272" s="41"/>
      <c r="I272" s="39" t="s">
        <v>29</v>
      </c>
      <c r="J272" s="39"/>
      <c r="K272" s="40"/>
      <c r="L272" s="39"/>
      <c r="M272" s="39"/>
      <c r="N272" s="38"/>
      <c r="O272" s="156"/>
      <c r="P272" s="165"/>
      <c r="Q272" s="88"/>
      <c r="R272" s="194"/>
      <c r="S272" s="37">
        <f t="shared" si="68"/>
        <v>0</v>
      </c>
    </row>
    <row r="273" spans="1:19" s="141" customFormat="1" ht="15" customHeight="1">
      <c r="A273" s="45">
        <v>4</v>
      </c>
      <c r="B273" s="43" t="s">
        <v>40</v>
      </c>
      <c r="C273" s="42"/>
      <c r="D273" s="80"/>
      <c r="E273" s="80"/>
      <c r="F273" s="112"/>
      <c r="G273" s="191"/>
      <c r="H273" s="41"/>
      <c r="I273" s="39" t="s">
        <v>37</v>
      </c>
      <c r="J273" s="39"/>
      <c r="K273" s="40"/>
      <c r="L273" s="39"/>
      <c r="M273" s="39"/>
      <c r="N273" s="38"/>
      <c r="O273" s="156"/>
      <c r="P273" s="161"/>
      <c r="Q273" s="88"/>
      <c r="R273" s="194"/>
      <c r="S273" s="37">
        <f t="shared" si="68"/>
        <v>0</v>
      </c>
    </row>
    <row r="274" spans="1:19" s="141" customFormat="1" ht="15" customHeight="1">
      <c r="A274" s="45">
        <v>5</v>
      </c>
      <c r="B274" s="43" t="s">
        <v>39</v>
      </c>
      <c r="C274" s="42"/>
      <c r="D274" s="80"/>
      <c r="E274" s="80"/>
      <c r="F274" s="112"/>
      <c r="G274" s="84"/>
      <c r="H274" s="41"/>
      <c r="I274" s="39" t="s">
        <v>37</v>
      </c>
      <c r="J274" s="39"/>
      <c r="K274" s="40"/>
      <c r="L274" s="39"/>
      <c r="M274" s="39"/>
      <c r="N274" s="38"/>
      <c r="O274" s="156"/>
      <c r="P274" s="161"/>
      <c r="Q274" s="88"/>
      <c r="R274" s="194"/>
      <c r="S274" s="37">
        <f t="shared" si="68"/>
        <v>0</v>
      </c>
    </row>
    <row r="275" spans="1:19" s="141" customFormat="1" ht="15" customHeight="1">
      <c r="A275" s="45">
        <v>6</v>
      </c>
      <c r="B275" s="43" t="s">
        <v>38</v>
      </c>
      <c r="C275" s="42"/>
      <c r="D275" s="80"/>
      <c r="E275" s="80"/>
      <c r="F275" s="112"/>
      <c r="G275" s="84"/>
      <c r="H275" s="41"/>
      <c r="I275" s="39" t="s">
        <v>37</v>
      </c>
      <c r="J275" s="39"/>
      <c r="K275" s="40"/>
      <c r="L275" s="39"/>
      <c r="M275" s="39"/>
      <c r="N275" s="38"/>
      <c r="O275" s="156"/>
      <c r="P275" s="161"/>
      <c r="Q275" s="88"/>
      <c r="R275" s="194"/>
      <c r="S275" s="37">
        <f t="shared" si="68"/>
        <v>0</v>
      </c>
    </row>
    <row r="276" spans="1:19" s="141" customFormat="1" ht="15" customHeight="1">
      <c r="A276" s="45">
        <v>7</v>
      </c>
      <c r="B276" s="208" t="s">
        <v>36</v>
      </c>
      <c r="C276" s="209" t="s">
        <v>307</v>
      </c>
      <c r="D276" s="80"/>
      <c r="E276" s="80"/>
      <c r="F276" s="112"/>
      <c r="G276" s="84"/>
      <c r="H276" s="41"/>
      <c r="I276" s="39" t="s">
        <v>34</v>
      </c>
      <c r="J276" s="39"/>
      <c r="K276" s="40"/>
      <c r="L276" s="39"/>
      <c r="M276" s="39"/>
      <c r="N276" s="38"/>
      <c r="O276" s="156"/>
      <c r="P276" s="161"/>
      <c r="Q276" s="88"/>
      <c r="R276" s="194"/>
      <c r="S276" s="37">
        <f t="shared" si="68"/>
        <v>0</v>
      </c>
    </row>
    <row r="277" spans="1:19" s="141" customFormat="1" ht="15" customHeight="1">
      <c r="A277" s="45">
        <v>8</v>
      </c>
      <c r="B277" s="208" t="s">
        <v>35</v>
      </c>
      <c r="C277" s="209" t="s">
        <v>308</v>
      </c>
      <c r="D277" s="80"/>
      <c r="E277" s="80"/>
      <c r="F277" s="112"/>
      <c r="G277" s="84"/>
      <c r="H277" s="41"/>
      <c r="I277" s="39" t="s">
        <v>34</v>
      </c>
      <c r="J277" s="39"/>
      <c r="K277" s="40"/>
      <c r="L277" s="39"/>
      <c r="M277" s="39"/>
      <c r="N277" s="38"/>
      <c r="O277" s="156"/>
      <c r="P277" s="161"/>
      <c r="Q277" s="88"/>
      <c r="R277" s="194"/>
      <c r="S277" s="37">
        <f t="shared" si="68"/>
        <v>0</v>
      </c>
    </row>
    <row r="278" spans="1:19" s="141" customFormat="1" ht="15" customHeight="1">
      <c r="A278" s="45">
        <v>9</v>
      </c>
      <c r="B278" s="208" t="s">
        <v>35</v>
      </c>
      <c r="C278" s="209" t="s">
        <v>309</v>
      </c>
      <c r="D278" s="80"/>
      <c r="E278" s="80"/>
      <c r="F278" s="112"/>
      <c r="G278" s="84"/>
      <c r="H278" s="41"/>
      <c r="I278" s="39" t="s">
        <v>34</v>
      </c>
      <c r="J278" s="39"/>
      <c r="K278" s="40"/>
      <c r="L278" s="39"/>
      <c r="M278" s="39"/>
      <c r="N278" s="38"/>
      <c r="O278" s="156"/>
      <c r="P278" s="161"/>
      <c r="Q278" s="88"/>
      <c r="R278" s="194"/>
      <c r="S278" s="37">
        <f t="shared" si="68"/>
        <v>0</v>
      </c>
    </row>
    <row r="279" spans="1:19" s="141" customFormat="1" ht="15" customHeight="1">
      <c r="A279" s="45">
        <v>10</v>
      </c>
      <c r="B279" s="208" t="s">
        <v>35</v>
      </c>
      <c r="C279" s="209" t="s">
        <v>310</v>
      </c>
      <c r="D279" s="80"/>
      <c r="E279" s="80"/>
      <c r="F279" s="112"/>
      <c r="G279" s="84"/>
      <c r="H279" s="41"/>
      <c r="I279" s="39" t="s">
        <v>34</v>
      </c>
      <c r="J279" s="39"/>
      <c r="K279" s="40"/>
      <c r="L279" s="39"/>
      <c r="M279" s="39"/>
      <c r="N279" s="38"/>
      <c r="O279" s="156"/>
      <c r="P279" s="161"/>
      <c r="Q279" s="88"/>
      <c r="R279" s="194"/>
      <c r="S279" s="37">
        <f t="shared" si="68"/>
        <v>0</v>
      </c>
    </row>
    <row r="280" spans="1:19" s="141" customFormat="1" ht="15" customHeight="1">
      <c r="A280" s="45">
        <v>11</v>
      </c>
      <c r="B280" s="208" t="s">
        <v>35</v>
      </c>
      <c r="C280" s="209" t="s">
        <v>311</v>
      </c>
      <c r="D280" s="80"/>
      <c r="E280" s="80"/>
      <c r="F280" s="112"/>
      <c r="G280" s="84"/>
      <c r="H280" s="41"/>
      <c r="I280" s="39" t="s">
        <v>34</v>
      </c>
      <c r="J280" s="39"/>
      <c r="K280" s="40"/>
      <c r="L280" s="39"/>
      <c r="M280" s="39"/>
      <c r="N280" s="38"/>
      <c r="O280" s="156"/>
      <c r="P280" s="161"/>
      <c r="Q280" s="88"/>
      <c r="R280" s="194"/>
      <c r="S280" s="37">
        <f t="shared" si="68"/>
        <v>0</v>
      </c>
    </row>
    <row r="281" spans="1:19" s="141" customFormat="1" ht="15" customHeight="1" thickBot="1">
      <c r="A281" s="180"/>
      <c r="B281" s="179" t="s">
        <v>33</v>
      </c>
      <c r="C281" s="171"/>
      <c r="D281" s="171"/>
      <c r="E281" s="171"/>
      <c r="F281" s="171"/>
      <c r="G281" s="172"/>
      <c r="H281" s="173"/>
      <c r="I281" s="173"/>
      <c r="J281" s="174"/>
      <c r="K281" s="174"/>
      <c r="L281" s="174"/>
      <c r="M281" s="174"/>
      <c r="N281" s="174"/>
      <c r="O281" s="190"/>
      <c r="P281" s="176"/>
      <c r="Q281" s="177"/>
      <c r="R281" s="200" t="s">
        <v>33</v>
      </c>
      <c r="S281" s="178">
        <f>SUM(S269:S280)</f>
        <v>0</v>
      </c>
    </row>
    <row r="282" spans="1:19" s="141" customFormat="1" ht="15" customHeight="1">
      <c r="A282" s="294" t="s">
        <v>300</v>
      </c>
      <c r="B282" s="295"/>
      <c r="C282" s="295"/>
      <c r="D282" s="295"/>
      <c r="E282" s="295"/>
      <c r="F282" s="295"/>
      <c r="G282" s="295"/>
      <c r="H282" s="295"/>
      <c r="I282" s="295"/>
      <c r="J282" s="295"/>
      <c r="K282" s="295"/>
      <c r="L282" s="295"/>
      <c r="M282" s="295"/>
      <c r="N282" s="295"/>
      <c r="O282" s="295"/>
      <c r="P282" s="295"/>
      <c r="Q282" s="295"/>
      <c r="R282" s="295"/>
      <c r="S282" s="295"/>
    </row>
    <row r="283" spans="1:19" s="141" customFormat="1" ht="15" customHeight="1">
      <c r="A283" s="296" t="s">
        <v>316</v>
      </c>
      <c r="B283" s="297"/>
      <c r="C283" s="297"/>
      <c r="D283" s="297"/>
      <c r="E283" s="297"/>
      <c r="F283" s="297"/>
      <c r="G283" s="297"/>
      <c r="H283" s="297"/>
      <c r="I283" s="297"/>
      <c r="J283" s="297"/>
      <c r="K283" s="297"/>
      <c r="L283" s="297"/>
      <c r="M283" s="297"/>
      <c r="N283" s="297"/>
      <c r="O283" s="297"/>
      <c r="P283" s="297"/>
      <c r="Q283" s="297"/>
      <c r="R283" s="297"/>
      <c r="S283" s="297"/>
    </row>
    <row r="284" spans="1:19" s="141" customFormat="1" ht="15" customHeight="1">
      <c r="A284" s="298"/>
      <c r="B284" s="298"/>
      <c r="C284" s="298"/>
      <c r="D284" s="298"/>
      <c r="E284" s="298"/>
      <c r="F284" s="298"/>
      <c r="G284" s="298"/>
      <c r="H284" s="298"/>
      <c r="I284" s="298"/>
      <c r="J284" s="298"/>
      <c r="K284" s="298"/>
      <c r="L284" s="298"/>
      <c r="M284" s="298"/>
      <c r="N284" s="298"/>
      <c r="O284" s="298"/>
      <c r="P284" s="298"/>
      <c r="Q284" s="298"/>
      <c r="R284" s="298"/>
      <c r="S284" s="298"/>
    </row>
    <row r="285" spans="1:19" s="141" customFormat="1" ht="15" customHeight="1">
      <c r="A285" s="298" t="s">
        <v>318</v>
      </c>
      <c r="B285" s="298"/>
      <c r="C285" s="298"/>
      <c r="D285" s="298"/>
      <c r="E285" s="298"/>
      <c r="F285" s="298"/>
      <c r="G285" s="298"/>
      <c r="H285" s="298"/>
      <c r="I285" s="298"/>
      <c r="J285" s="298"/>
      <c r="K285" s="298"/>
      <c r="L285" s="298"/>
      <c r="M285" s="298"/>
      <c r="N285" s="298"/>
      <c r="O285" s="298"/>
      <c r="P285" s="298"/>
      <c r="Q285" s="298"/>
      <c r="R285" s="298"/>
      <c r="S285" s="298"/>
    </row>
    <row r="286" spans="1:19" s="141" customFormat="1" ht="15" customHeight="1">
      <c r="A286" s="298" t="s">
        <v>301</v>
      </c>
      <c r="B286" s="298"/>
      <c r="C286" s="298"/>
      <c r="D286" s="298"/>
      <c r="E286" s="298"/>
      <c r="F286" s="298"/>
      <c r="G286" s="298"/>
      <c r="H286" s="298"/>
      <c r="I286" s="298"/>
      <c r="J286" s="298"/>
      <c r="K286" s="298"/>
      <c r="L286" s="298"/>
      <c r="M286" s="298"/>
      <c r="N286" s="298"/>
      <c r="O286" s="298"/>
      <c r="P286" s="298"/>
      <c r="Q286" s="298"/>
      <c r="R286" s="298"/>
      <c r="S286" s="298"/>
    </row>
    <row r="287" spans="1:19" s="141" customFormat="1" ht="15" customHeight="1" thickBot="1">
      <c r="A287" s="204"/>
      <c r="B287" s="205"/>
      <c r="C287" s="36"/>
      <c r="D287" s="94"/>
      <c r="E287" s="94"/>
      <c r="F287" s="94"/>
      <c r="G287" s="35"/>
      <c r="H287" s="35"/>
      <c r="I287" s="220"/>
      <c r="J287" s="34"/>
      <c r="K287" s="34"/>
      <c r="L287" s="34"/>
      <c r="M287" s="96"/>
      <c r="N287" s="34"/>
      <c r="O287" s="34"/>
      <c r="P287" s="33"/>
      <c r="Q287" s="33"/>
      <c r="R287" s="33"/>
      <c r="S287" s="32" t="s">
        <v>32</v>
      </c>
    </row>
    <row r="288" spans="1:19" s="141" customFormat="1" ht="15" customHeight="1">
      <c r="A288" s="25"/>
      <c r="B288" s="10"/>
      <c r="C288" s="299" t="s">
        <v>31</v>
      </c>
      <c r="D288" s="300"/>
      <c r="E288" s="301"/>
      <c r="F288" s="31"/>
      <c r="G288" s="30">
        <f>SUM(G14+G21+G32+G60+G66+G96+G224+G260+G268)</f>
        <v>881</v>
      </c>
      <c r="H288" s="30">
        <f>SUM(H14+H21+H32+H60+H66+H96+H224+H260+H268)</f>
        <v>1072</v>
      </c>
      <c r="I288" s="30">
        <f>SUM(I14+I21+I32+I60+I66+I96+I224+I260+I268)</f>
        <v>0</v>
      </c>
      <c r="J288" s="29"/>
      <c r="K288" s="29"/>
      <c r="L288" s="29"/>
      <c r="M288" s="29"/>
      <c r="N288" s="29">
        <f>SUM(N14+N21+N32+N60+N66+N96+N224+N260+N268)</f>
        <v>9488</v>
      </c>
      <c r="O288" s="29">
        <f>SUM(O14+O21+O32+O60+O66+O96+O224+O260+O268)</f>
        <v>90</v>
      </c>
      <c r="P288" s="28"/>
      <c r="Q288" s="27"/>
      <c r="R288" s="202" t="s">
        <v>293</v>
      </c>
      <c r="S288" s="26">
        <f>SUM(S281,,S260,S224,S96,S66,S60,S32,S21,S14+S268)</f>
        <v>0</v>
      </c>
    </row>
    <row r="289" spans="1:19" s="141" customFormat="1" ht="15" customHeight="1">
      <c r="A289" s="25"/>
      <c r="B289" s="10"/>
      <c r="C289" s="287" t="s">
        <v>30</v>
      </c>
      <c r="D289" s="288"/>
      <c r="E289" s="288"/>
      <c r="F289" s="260"/>
      <c r="G289" s="24"/>
      <c r="H289" s="24">
        <v>1</v>
      </c>
      <c r="I289" s="221"/>
      <c r="J289" s="23" t="s">
        <v>29</v>
      </c>
      <c r="K289" s="21"/>
      <c r="L289" s="21"/>
      <c r="M289" s="97"/>
      <c r="N289" s="22"/>
      <c r="O289" s="21"/>
      <c r="P289" s="20"/>
      <c r="Q289" s="19"/>
      <c r="R289" s="199"/>
      <c r="S289" s="18">
        <f>SUM(H289*P289)</f>
        <v>0</v>
      </c>
    </row>
    <row r="290" spans="1:19" s="141" customFormat="1" ht="15" customHeight="1" thickBot="1">
      <c r="A290" s="5"/>
      <c r="B290" s="10"/>
      <c r="C290" s="289" t="s">
        <v>28</v>
      </c>
      <c r="D290" s="290"/>
      <c r="E290" s="291"/>
      <c r="F290" s="17"/>
      <c r="G290" s="16"/>
      <c r="H290" s="16"/>
      <c r="I290" s="222"/>
      <c r="J290" s="15"/>
      <c r="K290" s="14"/>
      <c r="L290" s="14"/>
      <c r="M290" s="98"/>
      <c r="N290" s="14"/>
      <c r="O290" s="14"/>
      <c r="P290" s="13"/>
      <c r="Q290" s="12"/>
      <c r="R290" s="203"/>
      <c r="S290" s="11">
        <f>ROUND(SUM(S288:S289),0)</f>
        <v>0</v>
      </c>
    </row>
    <row r="291" spans="1:19" s="141" customFormat="1" ht="15" customHeight="1">
      <c r="A291" s="5"/>
      <c r="B291" s="10"/>
      <c r="C291" s="5"/>
      <c r="D291" s="95"/>
      <c r="E291" s="95"/>
      <c r="F291" s="95"/>
      <c r="G291" s="9"/>
      <c r="H291" s="8"/>
      <c r="I291" s="223"/>
      <c r="J291" s="7"/>
      <c r="K291" s="7"/>
      <c r="L291" s="7"/>
      <c r="M291" s="99"/>
      <c r="N291" s="7"/>
      <c r="O291" s="7"/>
      <c r="P291" s="6"/>
      <c r="Q291" s="6"/>
      <c r="R291" s="6"/>
      <c r="S291" s="5"/>
    </row>
    <row r="292" spans="1:19" s="141" customFormat="1" ht="15" customHeight="1">
      <c r="A292" s="1"/>
      <c r="B292" s="206"/>
      <c r="C292" s="207"/>
      <c r="D292" s="207"/>
      <c r="E292" s="207"/>
      <c r="F292" s="207"/>
      <c r="G292" s="207"/>
      <c r="H292" s="207"/>
      <c r="I292" s="224"/>
      <c r="J292" s="1"/>
      <c r="K292" s="93"/>
      <c r="L292" s="4" t="s">
        <v>27</v>
      </c>
      <c r="M292" s="100"/>
      <c r="N292" s="3"/>
      <c r="O292" s="1"/>
      <c r="P292" s="1"/>
      <c r="Q292" s="1"/>
      <c r="R292" s="1"/>
      <c r="S292" s="1"/>
    </row>
    <row r="293" spans="1:19" s="141" customFormat="1" ht="15" customHeight="1">
      <c r="A293" s="1"/>
      <c r="B293" s="207"/>
      <c r="C293" s="207"/>
      <c r="D293" s="207"/>
      <c r="E293" s="207"/>
      <c r="F293" s="207"/>
      <c r="G293" s="207"/>
      <c r="H293" s="207"/>
      <c r="I293" s="224"/>
      <c r="J293" s="1"/>
      <c r="K293" s="4" t="s">
        <v>254</v>
      </c>
      <c r="L293" s="2"/>
      <c r="M293" s="101"/>
      <c r="N293" s="3"/>
      <c r="O293" s="1"/>
      <c r="P293" s="1"/>
      <c r="Q293" s="1"/>
      <c r="R293" s="1"/>
      <c r="S293" s="1"/>
    </row>
    <row r="294" spans="1:19" s="141" customFormat="1" ht="15" customHeight="1">
      <c r="A294" s="1"/>
      <c r="B294" s="192"/>
      <c r="C294" s="192"/>
      <c r="D294" s="192"/>
      <c r="E294" s="192"/>
      <c r="F294" s="192"/>
      <c r="G294" s="192"/>
      <c r="H294" s="192"/>
      <c r="I294" s="225"/>
      <c r="J294" s="1"/>
      <c r="K294" s="1"/>
      <c r="L294" s="1"/>
      <c r="M294" s="1"/>
      <c r="N294" s="1"/>
      <c r="O294" s="1"/>
      <c r="P294" s="1"/>
      <c r="Q294" s="1"/>
      <c r="R294" s="1"/>
      <c r="S294" s="1"/>
    </row>
  </sheetData>
  <autoFilter ref="A4:S290"/>
  <mergeCells count="18">
    <mergeCell ref="A1:S1"/>
    <mergeCell ref="B2:B3"/>
    <mergeCell ref="C2:C3"/>
    <mergeCell ref="D2:E2"/>
    <mergeCell ref="G2:G3"/>
    <mergeCell ref="H2:H3"/>
    <mergeCell ref="J2:L2"/>
    <mergeCell ref="M2:M3"/>
    <mergeCell ref="N2:O2"/>
    <mergeCell ref="P2:Q2"/>
    <mergeCell ref="C289:E289"/>
    <mergeCell ref="C290:E290"/>
    <mergeCell ref="S2:S3"/>
    <mergeCell ref="A282:S282"/>
    <mergeCell ref="A283:S284"/>
    <mergeCell ref="A285:S285"/>
    <mergeCell ref="A286:S286"/>
    <mergeCell ref="C288:E288"/>
  </mergeCells>
  <phoneticPr fontId="6"/>
  <conditionalFormatting sqref="K59 K16:K20 K31 K262:K267 K24:K29 K123:K125 K223 K44:K57 K98:K121 K127:K184 K186:K221 K226:K255 K71:K95">
    <cfRule type="expression" dxfId="62" priority="81">
      <formula>M16&gt;0</formula>
    </cfRule>
  </conditionalFormatting>
  <conditionalFormatting sqref="K256 K259">
    <cfRule type="expression" dxfId="61" priority="80">
      <formula>M256&gt;0</formula>
    </cfRule>
  </conditionalFormatting>
  <conditionalFormatting sqref="K62:K65">
    <cfRule type="expression" dxfId="60" priority="79">
      <formula>M62&gt;0</formula>
    </cfRule>
  </conditionalFormatting>
  <conditionalFormatting sqref="K34:K43">
    <cfRule type="expression" dxfId="59" priority="78">
      <formula>M34&gt;0</formula>
    </cfRule>
  </conditionalFormatting>
  <conditionalFormatting sqref="K6:K13">
    <cfRule type="expression" dxfId="58" priority="77">
      <formula>M6&gt;0</formula>
    </cfRule>
  </conditionalFormatting>
  <conditionalFormatting sqref="F5:F13 F15:F20 F61:F65 F269:F280 F59 F67 F22 F31 F261:F267 F24:F29 F259 F123:F125 F223 F33:F57 F97:F121 F127:F184 F186:F221 F225:F256 F71:F95">
    <cfRule type="cellIs" dxfId="57" priority="76" operator="lessThan">
      <formula>0.333333333333333</formula>
    </cfRule>
  </conditionalFormatting>
  <conditionalFormatting sqref="F58">
    <cfRule type="cellIs" dxfId="56" priority="75" operator="lessThan">
      <formula>0.333333333333333</formula>
    </cfRule>
  </conditionalFormatting>
  <conditionalFormatting sqref="F69">
    <cfRule type="cellIs" dxfId="55" priority="74" operator="lessThan">
      <formula>0.333333333333333</formula>
    </cfRule>
  </conditionalFormatting>
  <conditionalFormatting sqref="M259:M281 M123:M125 M24:M67 M127:M184 M186:M221 M223:M256 M287:M288 M5:M22 M69:M121">
    <cfRule type="cellIs" dxfId="54" priority="73" operator="greaterThan">
      <formula>0</formula>
    </cfRule>
  </conditionalFormatting>
  <conditionalFormatting sqref="F70">
    <cfRule type="cellIs" dxfId="53" priority="72" operator="lessThan">
      <formula>0.333333333333333</formula>
    </cfRule>
  </conditionalFormatting>
  <conditionalFormatting sqref="F30">
    <cfRule type="cellIs" dxfId="52" priority="71" operator="lessThan">
      <formula>0.333333333333333</formula>
    </cfRule>
  </conditionalFormatting>
  <conditionalFormatting sqref="M30">
    <cfRule type="cellIs" dxfId="51" priority="70" operator="greaterThan">
      <formula>0</formula>
    </cfRule>
  </conditionalFormatting>
  <conditionalFormatting sqref="F23">
    <cfRule type="cellIs" dxfId="50" priority="69" operator="lessThan">
      <formula>0.333333333333333</formula>
    </cfRule>
  </conditionalFormatting>
  <conditionalFormatting sqref="M23">
    <cfRule type="cellIs" dxfId="49" priority="68" operator="greaterThan">
      <formula>0</formula>
    </cfRule>
  </conditionalFormatting>
  <conditionalFormatting sqref="F68">
    <cfRule type="cellIs" dxfId="48" priority="67" operator="lessThan">
      <formula>0.333333333333333</formula>
    </cfRule>
  </conditionalFormatting>
  <conditionalFormatting sqref="M68">
    <cfRule type="cellIs" dxfId="47" priority="66" operator="greaterThan">
      <formula>0</formula>
    </cfRule>
  </conditionalFormatting>
  <conditionalFormatting sqref="M68">
    <cfRule type="cellIs" dxfId="46" priority="65" operator="greaterThan">
      <formula>0</formula>
    </cfRule>
  </conditionalFormatting>
  <conditionalFormatting sqref="F185">
    <cfRule type="cellIs" dxfId="45" priority="64" operator="lessThan">
      <formula>0.333333333333333</formula>
    </cfRule>
  </conditionalFormatting>
  <conditionalFormatting sqref="M185">
    <cfRule type="cellIs" dxfId="44" priority="63" operator="greaterThan">
      <formula>0</formula>
    </cfRule>
  </conditionalFormatting>
  <conditionalFormatting sqref="F257">
    <cfRule type="cellIs" dxfId="43" priority="62" operator="lessThan">
      <formula>0.333333333333333</formula>
    </cfRule>
  </conditionalFormatting>
  <conditionalFormatting sqref="M257">
    <cfRule type="cellIs" dxfId="42" priority="61" operator="greaterThan">
      <formula>0</formula>
    </cfRule>
  </conditionalFormatting>
  <conditionalFormatting sqref="F258">
    <cfRule type="cellIs" dxfId="41" priority="60" operator="lessThan">
      <formula>0.333333333333333</formula>
    </cfRule>
  </conditionalFormatting>
  <conditionalFormatting sqref="M258">
    <cfRule type="cellIs" dxfId="40" priority="59" operator="greaterThan">
      <formula>0</formula>
    </cfRule>
  </conditionalFormatting>
  <conditionalFormatting sqref="F122">
    <cfRule type="cellIs" dxfId="39" priority="58" operator="lessThan">
      <formula>0.333333333333333</formula>
    </cfRule>
  </conditionalFormatting>
  <conditionalFormatting sqref="M122">
    <cfRule type="cellIs" dxfId="38" priority="57" operator="greaterThan">
      <formula>0</formula>
    </cfRule>
  </conditionalFormatting>
  <conditionalFormatting sqref="F126">
    <cfRule type="cellIs" dxfId="37" priority="56" operator="lessThan">
      <formula>0.333333333333333</formula>
    </cfRule>
  </conditionalFormatting>
  <conditionalFormatting sqref="M126">
    <cfRule type="cellIs" dxfId="36" priority="55" operator="greaterThan">
      <formula>0</formula>
    </cfRule>
  </conditionalFormatting>
  <conditionalFormatting sqref="F222">
    <cfRule type="cellIs" dxfId="35" priority="54" operator="lessThan">
      <formula>0.333333333333333</formula>
    </cfRule>
  </conditionalFormatting>
  <conditionalFormatting sqref="M222">
    <cfRule type="cellIs" dxfId="34" priority="53" operator="greaterThan">
      <formula>0</formula>
    </cfRule>
  </conditionalFormatting>
  <conditionalFormatting sqref="L16:L20 L68:L95">
    <cfRule type="cellIs" dxfId="33" priority="52" operator="greaterThan">
      <formula>0</formula>
    </cfRule>
  </conditionalFormatting>
  <conditionalFormatting sqref="L23:L31">
    <cfRule type="cellIs" dxfId="32" priority="51" operator="greaterThan">
      <formula>0</formula>
    </cfRule>
  </conditionalFormatting>
  <conditionalFormatting sqref="L34:L59">
    <cfRule type="cellIs" dxfId="31" priority="50" operator="greaterThan">
      <formula>0</formula>
    </cfRule>
  </conditionalFormatting>
  <conditionalFormatting sqref="L62:L65">
    <cfRule type="cellIs" dxfId="30" priority="49" operator="greaterThan">
      <formula>0</formula>
    </cfRule>
  </conditionalFormatting>
  <conditionalFormatting sqref="L98:L223">
    <cfRule type="cellIs" dxfId="29" priority="47" operator="greaterThan">
      <formula>0</formula>
    </cfRule>
  </conditionalFormatting>
  <conditionalFormatting sqref="L226:L259">
    <cfRule type="cellIs" dxfId="28" priority="46" operator="greaterThan">
      <formula>0</formula>
    </cfRule>
  </conditionalFormatting>
  <conditionalFormatting sqref="L262:L267">
    <cfRule type="cellIs" dxfId="27" priority="45" operator="greaterThan">
      <formula>0</formula>
    </cfRule>
  </conditionalFormatting>
  <conditionalFormatting sqref="L6:L13">
    <cfRule type="cellIs" dxfId="26" priority="44" operator="greaterThan">
      <formula>0</formula>
    </cfRule>
  </conditionalFormatting>
  <conditionalFormatting sqref="Q16:Q20 Q68:Q95">
    <cfRule type="expression" dxfId="25" priority="43">
      <formula>AND(L16&gt;0,Q16=0)</formula>
    </cfRule>
  </conditionalFormatting>
  <conditionalFormatting sqref="Q6:Q13">
    <cfRule type="expression" dxfId="24" priority="42">
      <formula>AND(L6&gt;0,Q6=0)</formula>
    </cfRule>
  </conditionalFormatting>
  <conditionalFormatting sqref="Q23:Q31">
    <cfRule type="expression" dxfId="23" priority="41">
      <formula>AND(L23&gt;0,Q23=0)</formula>
    </cfRule>
  </conditionalFormatting>
  <conditionalFormatting sqref="Q34:Q59">
    <cfRule type="expression" dxfId="22" priority="40">
      <formula>AND(L34&gt;0,Q34=0)</formula>
    </cfRule>
  </conditionalFormatting>
  <conditionalFormatting sqref="Q62:Q65">
    <cfRule type="expression" dxfId="21" priority="39">
      <formula>AND(L62&gt;0,Q62=0)</formula>
    </cfRule>
  </conditionalFormatting>
  <conditionalFormatting sqref="Q98:Q223">
    <cfRule type="expression" dxfId="20" priority="37">
      <formula>AND(L98&gt;0,Q98=0)</formula>
    </cfRule>
  </conditionalFormatting>
  <conditionalFormatting sqref="Q226:Q259">
    <cfRule type="expression" dxfId="19" priority="36">
      <formula>AND(L226&gt;0,Q226=0)</formula>
    </cfRule>
  </conditionalFormatting>
  <conditionalFormatting sqref="Q262:Q267">
    <cfRule type="expression" dxfId="18" priority="35">
      <formula>AND(L262&gt;0,Q262=0)</formula>
    </cfRule>
  </conditionalFormatting>
  <conditionalFormatting sqref="I6:I13">
    <cfRule type="cellIs" dxfId="17" priority="31" operator="greaterThan">
      <formula>0</formula>
    </cfRule>
  </conditionalFormatting>
  <conditionalFormatting sqref="R6:R13">
    <cfRule type="expression" dxfId="16" priority="25">
      <formula>AND(I6&gt;0,R6&lt;=0)</formula>
    </cfRule>
  </conditionalFormatting>
  <conditionalFormatting sqref="R16:R20">
    <cfRule type="expression" dxfId="15" priority="16">
      <formula>AND(I16&gt;0,R16&lt;=0)</formula>
    </cfRule>
  </conditionalFormatting>
  <conditionalFormatting sqref="R23:R31">
    <cfRule type="expression" dxfId="14" priority="15">
      <formula>AND(I23&gt;0,R23&lt;=0)</formula>
    </cfRule>
  </conditionalFormatting>
  <conditionalFormatting sqref="R34:R59">
    <cfRule type="expression" dxfId="13" priority="14">
      <formula>AND(I34&gt;0,R34&lt;=0)</formula>
    </cfRule>
  </conditionalFormatting>
  <conditionalFormatting sqref="R62:R65">
    <cfRule type="expression" dxfId="12" priority="13">
      <formula>AND(I62&gt;0,R62&lt;=0)</formula>
    </cfRule>
  </conditionalFormatting>
  <conditionalFormatting sqref="R68:R95">
    <cfRule type="expression" dxfId="11" priority="12">
      <formula>AND(I68&gt;0,R68&lt;=0)</formula>
    </cfRule>
  </conditionalFormatting>
  <conditionalFormatting sqref="R98:R223">
    <cfRule type="expression" dxfId="10" priority="11">
      <formula>AND(I98&gt;0,R98&lt;=0)</formula>
    </cfRule>
  </conditionalFormatting>
  <conditionalFormatting sqref="R226:R259">
    <cfRule type="expression" dxfId="9" priority="10">
      <formula>AND(I226&gt;0,R226&lt;=0)</formula>
    </cfRule>
  </conditionalFormatting>
  <conditionalFormatting sqref="R262:R267">
    <cfRule type="expression" dxfId="8" priority="9">
      <formula>AND(I262&gt;0,R262&lt;=0)</formula>
    </cfRule>
  </conditionalFormatting>
  <conditionalFormatting sqref="I16:I20">
    <cfRule type="cellIs" dxfId="7" priority="8" operator="greaterThan">
      <formula>0</formula>
    </cfRule>
  </conditionalFormatting>
  <conditionalFormatting sqref="I23:I31">
    <cfRule type="cellIs" dxfId="6" priority="7" operator="greaterThan">
      <formula>0</formula>
    </cfRule>
  </conditionalFormatting>
  <conditionalFormatting sqref="I34:I59">
    <cfRule type="cellIs" dxfId="5" priority="6" operator="greaterThan">
      <formula>0</formula>
    </cfRule>
  </conditionalFormatting>
  <conditionalFormatting sqref="I62:I65">
    <cfRule type="cellIs" dxfId="4" priority="5" operator="greaterThan">
      <formula>0</formula>
    </cfRule>
  </conditionalFormatting>
  <conditionalFormatting sqref="I68:I95">
    <cfRule type="cellIs" dxfId="3" priority="4" operator="greaterThan">
      <formula>0</formula>
    </cfRule>
  </conditionalFormatting>
  <conditionalFormatting sqref="I98:I223">
    <cfRule type="cellIs" dxfId="2" priority="3" operator="greaterThan">
      <formula>0</formula>
    </cfRule>
  </conditionalFormatting>
  <conditionalFormatting sqref="I226:I259">
    <cfRule type="cellIs" dxfId="1" priority="2" operator="greaterThan">
      <formula>0</formula>
    </cfRule>
  </conditionalFormatting>
  <conditionalFormatting sqref="I262:I267">
    <cfRule type="cellIs" dxfId="0" priority="1" operator="greaterThan">
      <formula>0</formula>
    </cfRule>
  </conditionalFormatting>
  <dataValidations count="2">
    <dataValidation type="whole" operator="lessThanOrEqual" allowBlank="1" showInputMessage="1" showErrorMessage="1" sqref="R6:R13 R16:R20 R23:R31 R34:R59 R62:R65 R68:R95 R98:R223 R226:R259 R262:R267">
      <formula1>P6*0.15</formula1>
    </dataValidation>
    <dataValidation type="whole" allowBlank="1" showInputMessage="1" showErrorMessage="1" sqref="I6:I13 I16:I20 I23:I31 I34:I59 I62:I65 I68:I95 I98:I223 I226:I259 I262:I267">
      <formula1>0</formula1>
      <formula2>H6</formula2>
    </dataValidation>
  </dataValidations>
  <pageMargins left="0.56999999999999995" right="0.35" top="0.72" bottom="0.51" header="0.39370078740157483" footer="0.22"/>
  <pageSetup paperSize="9" scale="58" fitToHeight="11" orientation="portrait" cellComments="asDisplayed" r:id="rId1"/>
  <headerFooter alignWithMargins="0">
    <oddFooter>&amp;C&amp;P/&amp;N</oddFooter>
  </headerFooter>
  <rowBreaks count="1" manualBreakCount="1">
    <brk id="4" max="18" man="1"/>
  </rowBreaks>
  <colBreaks count="1" manualBreakCount="1">
    <brk id="14" max="307" man="1"/>
  </colBreaks>
  <ignoredErrors>
    <ignoredError sqref="F262:G268 F225:G260 F80:F223 F61:F79 G96 G120 G138 G151 G197 G212 G224 F6:G14 F16:G21 F23:G60 G6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【全体】</vt:lpstr>
      <vt:lpstr>警備人件費</vt:lpstr>
      <vt:lpstr>【全体】!Print_Area</vt:lpstr>
      <vt:lpstr>警備人件費!Print_Area</vt:lpstr>
      <vt:lpstr>警備人件費!Print_Titles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2025-04-23T04:06:36Z</dcterms:modified>
</cp:coreProperties>
</file>