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35" windowHeight="4680" tabRatio="717" activeTab="1"/>
  </bookViews>
  <sheets>
    <sheet name="【全体】" sheetId="20" r:id="rId1"/>
    <sheet name="警備人件費" sheetId="21" r:id="rId2"/>
  </sheets>
  <externalReferences>
    <externalReference r:id="rId3"/>
  </externalReferences>
  <definedNames>
    <definedName name="_xlnm._FilterDatabase" localSheetId="0" hidden="1">【全体】!$A$2:$H$2</definedName>
    <definedName name="_xlnm._FilterDatabase" localSheetId="1" hidden="1">警備人件費!$A$5:$R$335</definedName>
    <definedName name="keiyaku">[1]契約!$B$1:$AV$5</definedName>
    <definedName name="_xlnm.Print_Area" localSheetId="0">【全体】!$A$1:$H$21</definedName>
    <definedName name="_xlnm.Print_Area" localSheetId="1">警備人件費!$A$1:$R$339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1">警備人件費!$1:$3</definedName>
    <definedName name="Print_Titles_MI" localSheetId="0">#REF!</definedName>
    <definedName name="Print_Titles_MI" localSheetId="1">#REF!</definedName>
    <definedName name="Print_Titles_MI">#REF!</definedName>
    <definedName name="あ" localSheetId="0">#REF!</definedName>
    <definedName name="あ" localSheetId="1">#REF!</definedName>
    <definedName name="あ">#REF!</definedName>
  </definedNames>
  <calcPr calcId="162913"/>
</workbook>
</file>

<file path=xl/calcChain.xml><?xml version="1.0" encoding="utf-8"?>
<calcChain xmlns="http://schemas.openxmlformats.org/spreadsheetml/2006/main">
  <c r="R320" i="21" l="1"/>
  <c r="G19" i="20"/>
  <c r="C74" i="21" l="1"/>
  <c r="L74" i="21"/>
  <c r="O74" i="21" s="1"/>
  <c r="K74" i="21"/>
  <c r="F74" i="21"/>
  <c r="M74" i="21" l="1"/>
  <c r="J74" i="21"/>
  <c r="N74" i="21"/>
  <c r="R74" i="21" s="1"/>
  <c r="K85" i="21"/>
  <c r="K44" i="21"/>
  <c r="I318" i="21" l="1"/>
  <c r="I13" i="21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H18" i="20" l="1"/>
  <c r="L29" i="21" l="1"/>
  <c r="O29" i="21" s="1"/>
  <c r="K29" i="21"/>
  <c r="F29" i="21"/>
  <c r="C29" i="21"/>
  <c r="H310" i="21"/>
  <c r="L35" i="21"/>
  <c r="O35" i="21" s="1"/>
  <c r="M29" i="21" l="1"/>
  <c r="J29" i="21"/>
  <c r="N29" i="21"/>
  <c r="R29" i="21" s="1"/>
  <c r="R334" i="21"/>
  <c r="R330" i="21"/>
  <c r="R329" i="21"/>
  <c r="R328" i="21"/>
  <c r="R327" i="21"/>
  <c r="R326" i="21"/>
  <c r="R325" i="21"/>
  <c r="R324" i="21"/>
  <c r="R323" i="21"/>
  <c r="R322" i="21"/>
  <c r="R321" i="21"/>
  <c r="H318" i="21"/>
  <c r="L317" i="21"/>
  <c r="O317" i="21" s="1"/>
  <c r="K317" i="21"/>
  <c r="F317" i="21"/>
  <c r="C317" i="21"/>
  <c r="L316" i="21"/>
  <c r="O316" i="21" s="1"/>
  <c r="K316" i="21"/>
  <c r="F316" i="21"/>
  <c r="C316" i="21"/>
  <c r="L315" i="21"/>
  <c r="O315" i="21" s="1"/>
  <c r="K315" i="21"/>
  <c r="F315" i="21"/>
  <c r="C315" i="21"/>
  <c r="L314" i="21"/>
  <c r="O314" i="21" s="1"/>
  <c r="K314" i="21"/>
  <c r="F314" i="21"/>
  <c r="C314" i="21"/>
  <c r="N313" i="21"/>
  <c r="L313" i="21"/>
  <c r="O313" i="21" s="1"/>
  <c r="F313" i="21"/>
  <c r="C313" i="21"/>
  <c r="L312" i="21"/>
  <c r="O312" i="21" s="1"/>
  <c r="K312" i="21"/>
  <c r="F312" i="21"/>
  <c r="C312" i="21"/>
  <c r="I310" i="21"/>
  <c r="N309" i="21"/>
  <c r="L309" i="21"/>
  <c r="F309" i="21"/>
  <c r="C309" i="21"/>
  <c r="N308" i="21"/>
  <c r="L308" i="21"/>
  <c r="F308" i="21"/>
  <c r="C308" i="21"/>
  <c r="N307" i="21"/>
  <c r="L307" i="21"/>
  <c r="F307" i="21"/>
  <c r="C307" i="21"/>
  <c r="N306" i="21"/>
  <c r="L306" i="21"/>
  <c r="F306" i="21"/>
  <c r="C306" i="21"/>
  <c r="N305" i="21"/>
  <c r="L305" i="21"/>
  <c r="M305" i="21" s="1"/>
  <c r="F305" i="21"/>
  <c r="C305" i="21"/>
  <c r="N304" i="21"/>
  <c r="L304" i="21"/>
  <c r="F304" i="21"/>
  <c r="C304" i="21"/>
  <c r="N303" i="21"/>
  <c r="L303" i="21"/>
  <c r="F303" i="21"/>
  <c r="C303" i="21"/>
  <c r="N302" i="21"/>
  <c r="L302" i="21"/>
  <c r="F302" i="21"/>
  <c r="C302" i="21"/>
  <c r="N301" i="21"/>
  <c r="L301" i="21"/>
  <c r="F301" i="21"/>
  <c r="C301" i="21"/>
  <c r="L300" i="21"/>
  <c r="O300" i="21" s="1"/>
  <c r="K300" i="21"/>
  <c r="F300" i="21"/>
  <c r="C300" i="21"/>
  <c r="L299" i="21"/>
  <c r="O299" i="21" s="1"/>
  <c r="K299" i="21"/>
  <c r="F299" i="21"/>
  <c r="C299" i="21"/>
  <c r="L298" i="21"/>
  <c r="O298" i="21" s="1"/>
  <c r="K298" i="21"/>
  <c r="F298" i="21"/>
  <c r="C298" i="21"/>
  <c r="N297" i="21"/>
  <c r="L297" i="21"/>
  <c r="M297" i="21" s="1"/>
  <c r="F297" i="21"/>
  <c r="C297" i="21"/>
  <c r="N296" i="21"/>
  <c r="L296" i="21"/>
  <c r="F296" i="21"/>
  <c r="C296" i="21"/>
  <c r="N295" i="21"/>
  <c r="L295" i="21"/>
  <c r="F295" i="21"/>
  <c r="C295" i="21"/>
  <c r="N294" i="21"/>
  <c r="L294" i="21"/>
  <c r="F294" i="21"/>
  <c r="C294" i="21"/>
  <c r="N293" i="21"/>
  <c r="L293" i="21"/>
  <c r="F293" i="21"/>
  <c r="C293" i="21"/>
  <c r="N292" i="21"/>
  <c r="L292" i="21"/>
  <c r="F292" i="21"/>
  <c r="C292" i="21"/>
  <c r="N291" i="21"/>
  <c r="L291" i="21"/>
  <c r="F291" i="21"/>
  <c r="C291" i="21"/>
  <c r="N290" i="21"/>
  <c r="L290" i="21"/>
  <c r="F290" i="21"/>
  <c r="C290" i="21"/>
  <c r="N289" i="21"/>
  <c r="L289" i="21"/>
  <c r="F289" i="21"/>
  <c r="C289" i="21"/>
  <c r="N288" i="21"/>
  <c r="L288" i="21"/>
  <c r="F288" i="21"/>
  <c r="C288" i="21"/>
  <c r="N287" i="21"/>
  <c r="L287" i="21"/>
  <c r="F287" i="21"/>
  <c r="C287" i="21"/>
  <c r="L286" i="21"/>
  <c r="O286" i="21" s="1"/>
  <c r="K286" i="21"/>
  <c r="F286" i="21"/>
  <c r="C286" i="21"/>
  <c r="L285" i="21"/>
  <c r="O285" i="21" s="1"/>
  <c r="K285" i="21"/>
  <c r="F285" i="21"/>
  <c r="C285" i="21"/>
  <c r="L284" i="21"/>
  <c r="O284" i="21" s="1"/>
  <c r="K284" i="21"/>
  <c r="F284" i="21"/>
  <c r="C284" i="21"/>
  <c r="L283" i="21"/>
  <c r="O283" i="21" s="1"/>
  <c r="K283" i="21"/>
  <c r="F283" i="21"/>
  <c r="C283" i="21"/>
  <c r="L282" i="21"/>
  <c r="O282" i="21" s="1"/>
  <c r="K282" i="21"/>
  <c r="F282" i="21"/>
  <c r="C282" i="21"/>
  <c r="N281" i="21"/>
  <c r="L281" i="21"/>
  <c r="M281" i="21" s="1"/>
  <c r="F281" i="21"/>
  <c r="C281" i="21"/>
  <c r="N280" i="21"/>
  <c r="L280" i="21"/>
  <c r="F280" i="21"/>
  <c r="C280" i="21"/>
  <c r="L279" i="21"/>
  <c r="O279" i="21" s="1"/>
  <c r="K279" i="21"/>
  <c r="F279" i="21"/>
  <c r="C279" i="21"/>
  <c r="L278" i="21"/>
  <c r="O278" i="21" s="1"/>
  <c r="K278" i="21"/>
  <c r="F278" i="21"/>
  <c r="C278" i="21"/>
  <c r="L277" i="21"/>
  <c r="O277" i="21" s="1"/>
  <c r="K277" i="21"/>
  <c r="F277" i="21"/>
  <c r="C277" i="21"/>
  <c r="L276" i="21"/>
  <c r="O276" i="21" s="1"/>
  <c r="K276" i="21"/>
  <c r="F276" i="21"/>
  <c r="C276" i="21"/>
  <c r="N275" i="21"/>
  <c r="L275" i="21"/>
  <c r="F275" i="21"/>
  <c r="C275" i="21"/>
  <c r="N274" i="21"/>
  <c r="L274" i="21"/>
  <c r="F274" i="21"/>
  <c r="C274" i="21"/>
  <c r="L273" i="21"/>
  <c r="O273" i="21" s="1"/>
  <c r="K273" i="21"/>
  <c r="F273" i="21"/>
  <c r="C273" i="21"/>
  <c r="N272" i="21"/>
  <c r="L272" i="21"/>
  <c r="F272" i="21"/>
  <c r="C272" i="21"/>
  <c r="N271" i="21"/>
  <c r="L271" i="21"/>
  <c r="F271" i="21"/>
  <c r="C271" i="21"/>
  <c r="L270" i="21"/>
  <c r="O270" i="21" s="1"/>
  <c r="K270" i="21"/>
  <c r="F270" i="21"/>
  <c r="C270" i="21"/>
  <c r="L269" i="21"/>
  <c r="O269" i="21" s="1"/>
  <c r="K269" i="21"/>
  <c r="F269" i="21"/>
  <c r="C269" i="21"/>
  <c r="L268" i="21"/>
  <c r="O268" i="21" s="1"/>
  <c r="K268" i="21"/>
  <c r="F268" i="21"/>
  <c r="C268" i="21"/>
  <c r="L267" i="21"/>
  <c r="O267" i="21" s="1"/>
  <c r="K267" i="21"/>
  <c r="F267" i="21"/>
  <c r="C267" i="21"/>
  <c r="L266" i="21"/>
  <c r="O266" i="21" s="1"/>
  <c r="K266" i="21"/>
  <c r="F266" i="21"/>
  <c r="C266" i="21"/>
  <c r="L265" i="21"/>
  <c r="K265" i="21"/>
  <c r="F265" i="21"/>
  <c r="C265" i="21"/>
  <c r="N262" i="21"/>
  <c r="L262" i="21"/>
  <c r="F262" i="21"/>
  <c r="C262" i="21"/>
  <c r="N261" i="21"/>
  <c r="L261" i="21"/>
  <c r="F261" i="21"/>
  <c r="C261" i="21"/>
  <c r="N260" i="21"/>
  <c r="L260" i="21"/>
  <c r="F260" i="21"/>
  <c r="C260" i="21"/>
  <c r="N259" i="21"/>
  <c r="L259" i="21"/>
  <c r="F259" i="21"/>
  <c r="C259" i="21"/>
  <c r="N258" i="21"/>
  <c r="L258" i="21"/>
  <c r="F258" i="21"/>
  <c r="C258" i="21"/>
  <c r="N257" i="21"/>
  <c r="L257" i="21"/>
  <c r="F257" i="21"/>
  <c r="C257" i="21"/>
  <c r="N256" i="21"/>
  <c r="L256" i="21"/>
  <c r="F256" i="21"/>
  <c r="C256" i="21"/>
  <c r="N255" i="21"/>
  <c r="L255" i="21"/>
  <c r="F255" i="21"/>
  <c r="C255" i="21"/>
  <c r="N254" i="21"/>
  <c r="L254" i="21"/>
  <c r="F254" i="21"/>
  <c r="C254" i="21"/>
  <c r="N253" i="21"/>
  <c r="L253" i="21"/>
  <c r="F253" i="21"/>
  <c r="C253" i="21"/>
  <c r="L252" i="21"/>
  <c r="I252" i="21"/>
  <c r="N252" i="21" s="1"/>
  <c r="H252" i="21"/>
  <c r="F252" i="21"/>
  <c r="C252" i="21"/>
  <c r="N251" i="21"/>
  <c r="L251" i="21"/>
  <c r="F251" i="21"/>
  <c r="C251" i="21"/>
  <c r="N250" i="21"/>
  <c r="L250" i="21"/>
  <c r="F250" i="21"/>
  <c r="C250" i="21"/>
  <c r="O249" i="21"/>
  <c r="N249" i="21"/>
  <c r="L249" i="21"/>
  <c r="F249" i="21"/>
  <c r="C249" i="21"/>
  <c r="N248" i="21"/>
  <c r="L248" i="21"/>
  <c r="F248" i="21"/>
  <c r="C248" i="21"/>
  <c r="N247" i="21"/>
  <c r="L247" i="21"/>
  <c r="F247" i="21"/>
  <c r="C247" i="21"/>
  <c r="N246" i="21"/>
  <c r="L246" i="21"/>
  <c r="F246" i="21"/>
  <c r="C246" i="21"/>
  <c r="N245" i="21"/>
  <c r="L245" i="21"/>
  <c r="F245" i="21"/>
  <c r="C245" i="21"/>
  <c r="N244" i="21"/>
  <c r="L244" i="21"/>
  <c r="F244" i="21"/>
  <c r="C244" i="21"/>
  <c r="N243" i="21"/>
  <c r="L243" i="21"/>
  <c r="F243" i="21"/>
  <c r="C243" i="21"/>
  <c r="N242" i="21"/>
  <c r="L242" i="21"/>
  <c r="F242" i="21"/>
  <c r="C242" i="21"/>
  <c r="N241" i="21"/>
  <c r="L241" i="21"/>
  <c r="F241" i="21"/>
  <c r="C241" i="21"/>
  <c r="N240" i="21"/>
  <c r="L240" i="21"/>
  <c r="F240" i="21"/>
  <c r="C240" i="21"/>
  <c r="N239" i="21"/>
  <c r="L239" i="21"/>
  <c r="F239" i="21"/>
  <c r="C239" i="21"/>
  <c r="N238" i="21"/>
  <c r="L238" i="21"/>
  <c r="F238" i="21"/>
  <c r="C238" i="21"/>
  <c r="L237" i="21"/>
  <c r="I237" i="21"/>
  <c r="N237" i="21" s="1"/>
  <c r="H237" i="21"/>
  <c r="F237" i="21"/>
  <c r="C237" i="21"/>
  <c r="N236" i="21"/>
  <c r="L236" i="21"/>
  <c r="F236" i="21"/>
  <c r="C236" i="21"/>
  <c r="N235" i="21"/>
  <c r="L235" i="21"/>
  <c r="F235" i="21"/>
  <c r="C235" i="21"/>
  <c r="N234" i="21"/>
  <c r="L234" i="21"/>
  <c r="F234" i="21"/>
  <c r="C234" i="21"/>
  <c r="N233" i="21"/>
  <c r="L233" i="21"/>
  <c r="F233" i="21"/>
  <c r="C233" i="21"/>
  <c r="N232" i="21"/>
  <c r="L232" i="21"/>
  <c r="F232" i="21"/>
  <c r="C232" i="21"/>
  <c r="N231" i="21"/>
  <c r="L231" i="21"/>
  <c r="F231" i="21"/>
  <c r="C231" i="21"/>
  <c r="N230" i="21"/>
  <c r="L230" i="21"/>
  <c r="F230" i="21"/>
  <c r="C230" i="21"/>
  <c r="N229" i="21"/>
  <c r="L229" i="21"/>
  <c r="F229" i="21"/>
  <c r="C229" i="21"/>
  <c r="N228" i="21"/>
  <c r="L228" i="21"/>
  <c r="F228" i="21"/>
  <c r="C228" i="21"/>
  <c r="N227" i="21"/>
  <c r="L227" i="21"/>
  <c r="F227" i="21"/>
  <c r="C227" i="21"/>
  <c r="N226" i="21"/>
  <c r="L226" i="21"/>
  <c r="F226" i="21"/>
  <c r="C226" i="21"/>
  <c r="N225" i="21"/>
  <c r="L225" i="21"/>
  <c r="F225" i="21"/>
  <c r="C225" i="21"/>
  <c r="N224" i="21"/>
  <c r="L224" i="21"/>
  <c r="F224" i="21"/>
  <c r="C224" i="21"/>
  <c r="N223" i="21"/>
  <c r="L223" i="21"/>
  <c r="F223" i="21"/>
  <c r="C223" i="21"/>
  <c r="N222" i="21"/>
  <c r="L222" i="21"/>
  <c r="F222" i="21"/>
  <c r="C222" i="21"/>
  <c r="N221" i="21"/>
  <c r="L221" i="21"/>
  <c r="F221" i="21"/>
  <c r="C221" i="21"/>
  <c r="N220" i="21"/>
  <c r="L220" i="21"/>
  <c r="F220" i="21"/>
  <c r="C220" i="21"/>
  <c r="N219" i="21"/>
  <c r="L219" i="21"/>
  <c r="F219" i="21"/>
  <c r="C219" i="21"/>
  <c r="N218" i="21"/>
  <c r="L218" i="21"/>
  <c r="F218" i="21"/>
  <c r="C218" i="21"/>
  <c r="N217" i="21"/>
  <c r="L217" i="21"/>
  <c r="F217" i="21"/>
  <c r="C217" i="21"/>
  <c r="N216" i="21"/>
  <c r="L216" i="21"/>
  <c r="F216" i="21"/>
  <c r="C216" i="21"/>
  <c r="N215" i="21"/>
  <c r="L215" i="21"/>
  <c r="F215" i="21"/>
  <c r="C215" i="21"/>
  <c r="N214" i="21"/>
  <c r="L214" i="21"/>
  <c r="F214" i="21"/>
  <c r="C214" i="21"/>
  <c r="N213" i="21"/>
  <c r="L213" i="21"/>
  <c r="F213" i="21"/>
  <c r="C213" i="21"/>
  <c r="N212" i="21"/>
  <c r="L212" i="21"/>
  <c r="F212" i="21"/>
  <c r="C212" i="21"/>
  <c r="N211" i="21"/>
  <c r="L211" i="21"/>
  <c r="F211" i="21"/>
  <c r="C211" i="21"/>
  <c r="N210" i="21"/>
  <c r="L210" i="21"/>
  <c r="F210" i="21"/>
  <c r="C210" i="21"/>
  <c r="N209" i="21"/>
  <c r="L209" i="21"/>
  <c r="F209" i="21"/>
  <c r="C209" i="21"/>
  <c r="N208" i="21"/>
  <c r="L208" i="21"/>
  <c r="F208" i="21"/>
  <c r="C208" i="21"/>
  <c r="N207" i="21"/>
  <c r="L207" i="21"/>
  <c r="F207" i="21"/>
  <c r="C207" i="21"/>
  <c r="N206" i="21"/>
  <c r="L206" i="21"/>
  <c r="F206" i="21"/>
  <c r="C206" i="21"/>
  <c r="N205" i="21"/>
  <c r="L205" i="21"/>
  <c r="F205" i="21"/>
  <c r="C205" i="21"/>
  <c r="N204" i="21"/>
  <c r="L204" i="21"/>
  <c r="F204" i="21"/>
  <c r="C204" i="21"/>
  <c r="N203" i="21"/>
  <c r="L203" i="21"/>
  <c r="F203" i="21"/>
  <c r="C203" i="21"/>
  <c r="N202" i="21"/>
  <c r="L202" i="21"/>
  <c r="F202" i="21"/>
  <c r="C202" i="21"/>
  <c r="N201" i="21"/>
  <c r="L201" i="21"/>
  <c r="F201" i="21"/>
  <c r="C201" i="21"/>
  <c r="N200" i="21"/>
  <c r="L200" i="21"/>
  <c r="F200" i="21"/>
  <c r="C200" i="21"/>
  <c r="N199" i="21"/>
  <c r="L199" i="21"/>
  <c r="F199" i="21"/>
  <c r="C199" i="21"/>
  <c r="N198" i="21"/>
  <c r="L198" i="21"/>
  <c r="F198" i="21"/>
  <c r="C198" i="21"/>
  <c r="N197" i="21"/>
  <c r="L197" i="21"/>
  <c r="F197" i="21"/>
  <c r="C197" i="21"/>
  <c r="N196" i="21"/>
  <c r="L196" i="21"/>
  <c r="F196" i="21"/>
  <c r="C196" i="21"/>
  <c r="N195" i="21"/>
  <c r="L195" i="21"/>
  <c r="F195" i="21"/>
  <c r="C195" i="21"/>
  <c r="N194" i="21"/>
  <c r="L194" i="21"/>
  <c r="F194" i="21"/>
  <c r="C194" i="21"/>
  <c r="N193" i="21"/>
  <c r="L193" i="21"/>
  <c r="F193" i="21"/>
  <c r="C193" i="21"/>
  <c r="N192" i="21"/>
  <c r="L192" i="21"/>
  <c r="F192" i="21"/>
  <c r="C192" i="21"/>
  <c r="N191" i="21"/>
  <c r="L191" i="21"/>
  <c r="F191" i="21"/>
  <c r="C191" i="21"/>
  <c r="N190" i="21"/>
  <c r="L190" i="21"/>
  <c r="F190" i="21"/>
  <c r="C190" i="21"/>
  <c r="N189" i="21"/>
  <c r="L189" i="21"/>
  <c r="F189" i="21"/>
  <c r="C189" i="21"/>
  <c r="N188" i="21"/>
  <c r="L188" i="21"/>
  <c r="F188" i="21"/>
  <c r="C188" i="21"/>
  <c r="N187" i="21"/>
  <c r="L187" i="21"/>
  <c r="F187" i="21"/>
  <c r="C187" i="21"/>
  <c r="N186" i="21"/>
  <c r="L186" i="21"/>
  <c r="F186" i="21"/>
  <c r="C186" i="21"/>
  <c r="N185" i="21"/>
  <c r="L185" i="21"/>
  <c r="F185" i="21"/>
  <c r="C185" i="21"/>
  <c r="N184" i="21"/>
  <c r="L184" i="21"/>
  <c r="F184" i="21"/>
  <c r="C184" i="21"/>
  <c r="L183" i="21"/>
  <c r="I183" i="21"/>
  <c r="N183" i="21" s="1"/>
  <c r="H183" i="21"/>
  <c r="F183" i="21"/>
  <c r="C183" i="21"/>
  <c r="N182" i="21"/>
  <c r="L182" i="21"/>
  <c r="F182" i="21"/>
  <c r="C182" i="21"/>
  <c r="N181" i="21"/>
  <c r="L181" i="21"/>
  <c r="F181" i="21"/>
  <c r="C181" i="21"/>
  <c r="N180" i="21"/>
  <c r="L180" i="21"/>
  <c r="F180" i="21"/>
  <c r="C180" i="21"/>
  <c r="N179" i="21"/>
  <c r="L179" i="21"/>
  <c r="F179" i="21"/>
  <c r="C179" i="21"/>
  <c r="N178" i="21"/>
  <c r="L178" i="21"/>
  <c r="F178" i="21"/>
  <c r="C178" i="21"/>
  <c r="N177" i="21"/>
  <c r="L177" i="21"/>
  <c r="F177" i="21"/>
  <c r="C177" i="21"/>
  <c r="N176" i="21"/>
  <c r="L176" i="21"/>
  <c r="F176" i="21"/>
  <c r="C176" i="21"/>
  <c r="N175" i="21"/>
  <c r="L175" i="21"/>
  <c r="F175" i="21"/>
  <c r="C175" i="21"/>
  <c r="N174" i="21"/>
  <c r="L174" i="21"/>
  <c r="F174" i="21"/>
  <c r="C174" i="21"/>
  <c r="N173" i="21"/>
  <c r="L173" i="21"/>
  <c r="F173" i="21"/>
  <c r="C173" i="21"/>
  <c r="N172" i="21"/>
  <c r="L172" i="21"/>
  <c r="F172" i="21"/>
  <c r="C172" i="21"/>
  <c r="N171" i="21"/>
  <c r="L171" i="21"/>
  <c r="F171" i="21"/>
  <c r="C171" i="21"/>
  <c r="N170" i="21"/>
  <c r="L170" i="21"/>
  <c r="F170" i="21"/>
  <c r="C170" i="21"/>
  <c r="N169" i="21"/>
  <c r="L169" i="21"/>
  <c r="F169" i="21"/>
  <c r="C169" i="21"/>
  <c r="N168" i="21"/>
  <c r="L168" i="21"/>
  <c r="F168" i="21"/>
  <c r="C168" i="21"/>
  <c r="L167" i="21"/>
  <c r="I167" i="21"/>
  <c r="N167" i="21" s="1"/>
  <c r="H167" i="21"/>
  <c r="F167" i="21"/>
  <c r="C167" i="21"/>
  <c r="N166" i="21"/>
  <c r="L166" i="21"/>
  <c r="F166" i="21"/>
  <c r="C166" i="21"/>
  <c r="L165" i="21"/>
  <c r="I165" i="21"/>
  <c r="N165" i="21" s="1"/>
  <c r="H165" i="21"/>
  <c r="F165" i="21"/>
  <c r="C165" i="21"/>
  <c r="N164" i="21"/>
  <c r="L164" i="21"/>
  <c r="F164" i="21"/>
  <c r="C164" i="21"/>
  <c r="N163" i="21"/>
  <c r="L163" i="21"/>
  <c r="F163" i="21"/>
  <c r="C163" i="21"/>
  <c r="N162" i="21"/>
  <c r="L162" i="21"/>
  <c r="F162" i="21"/>
  <c r="C162" i="21"/>
  <c r="N161" i="21"/>
  <c r="L161" i="21"/>
  <c r="F161" i="21"/>
  <c r="C161" i="21"/>
  <c r="N160" i="21"/>
  <c r="L160" i="21"/>
  <c r="F160" i="21"/>
  <c r="C160" i="21"/>
  <c r="N159" i="21"/>
  <c r="L159" i="21"/>
  <c r="F159" i="21"/>
  <c r="C159" i="21"/>
  <c r="N158" i="21"/>
  <c r="L158" i="21"/>
  <c r="F158" i="21"/>
  <c r="C158" i="21"/>
  <c r="N157" i="21"/>
  <c r="L157" i="21"/>
  <c r="F157" i="21"/>
  <c r="C157" i="21"/>
  <c r="N156" i="21"/>
  <c r="L156" i="21"/>
  <c r="F156" i="21"/>
  <c r="C156" i="21"/>
  <c r="N155" i="21"/>
  <c r="L155" i="21"/>
  <c r="F155" i="21"/>
  <c r="C155" i="21"/>
  <c r="N154" i="21"/>
  <c r="L154" i="21"/>
  <c r="F154" i="21"/>
  <c r="C154" i="21"/>
  <c r="N153" i="21"/>
  <c r="L153" i="21"/>
  <c r="F153" i="21"/>
  <c r="C153" i="21"/>
  <c r="N152" i="21"/>
  <c r="L152" i="21"/>
  <c r="F152" i="21"/>
  <c r="C152" i="21"/>
  <c r="N151" i="21"/>
  <c r="L151" i="21"/>
  <c r="F151" i="21"/>
  <c r="C151" i="21"/>
  <c r="N150" i="21"/>
  <c r="L150" i="21"/>
  <c r="F150" i="21"/>
  <c r="C150" i="21"/>
  <c r="L149" i="21"/>
  <c r="I149" i="21"/>
  <c r="N149" i="21" s="1"/>
  <c r="H149" i="21"/>
  <c r="F149" i="21"/>
  <c r="C149" i="21"/>
  <c r="N148" i="21"/>
  <c r="L148" i="21"/>
  <c r="F148" i="21"/>
  <c r="C148" i="21"/>
  <c r="L147" i="21"/>
  <c r="I147" i="21"/>
  <c r="N147" i="21" s="1"/>
  <c r="H147" i="21"/>
  <c r="F147" i="21"/>
  <c r="C147" i="21"/>
  <c r="N146" i="21"/>
  <c r="L146" i="21"/>
  <c r="F146" i="21"/>
  <c r="C146" i="21"/>
  <c r="N145" i="21"/>
  <c r="L145" i="21"/>
  <c r="F145" i="21"/>
  <c r="C145" i="21"/>
  <c r="N144" i="21"/>
  <c r="L144" i="21"/>
  <c r="F144" i="21"/>
  <c r="C144" i="21"/>
  <c r="N143" i="21"/>
  <c r="L143" i="21"/>
  <c r="F143" i="21"/>
  <c r="C143" i="21"/>
  <c r="N142" i="21"/>
  <c r="L142" i="21"/>
  <c r="F142" i="21"/>
  <c r="C142" i="21"/>
  <c r="L141" i="21"/>
  <c r="I141" i="21"/>
  <c r="N141" i="21" s="1"/>
  <c r="H141" i="21"/>
  <c r="F141" i="21"/>
  <c r="C141" i="21"/>
  <c r="N140" i="21"/>
  <c r="L140" i="21"/>
  <c r="F140" i="21"/>
  <c r="C140" i="21"/>
  <c r="N139" i="21"/>
  <c r="L139" i="21"/>
  <c r="F139" i="21"/>
  <c r="C139" i="21"/>
  <c r="N138" i="21"/>
  <c r="L138" i="21"/>
  <c r="F138" i="21"/>
  <c r="C138" i="21"/>
  <c r="L137" i="21"/>
  <c r="I137" i="21"/>
  <c r="N137" i="21" s="1"/>
  <c r="H137" i="21"/>
  <c r="F137" i="21"/>
  <c r="C137" i="21"/>
  <c r="N136" i="21"/>
  <c r="L136" i="21"/>
  <c r="F136" i="21"/>
  <c r="C136" i="21"/>
  <c r="N135" i="21"/>
  <c r="L135" i="21"/>
  <c r="F135" i="21"/>
  <c r="C135" i="21"/>
  <c r="N134" i="21"/>
  <c r="L134" i="21"/>
  <c r="F134" i="21"/>
  <c r="C134" i="21"/>
  <c r="N133" i="21"/>
  <c r="L133" i="21"/>
  <c r="F133" i="21"/>
  <c r="C133" i="21"/>
  <c r="L132" i="21"/>
  <c r="I132" i="21"/>
  <c r="N132" i="21" s="1"/>
  <c r="H132" i="21"/>
  <c r="F132" i="21"/>
  <c r="C132" i="21"/>
  <c r="N131" i="21"/>
  <c r="L131" i="21"/>
  <c r="F131" i="21"/>
  <c r="C131" i="21"/>
  <c r="N130" i="21"/>
  <c r="L130" i="21"/>
  <c r="F130" i="21"/>
  <c r="C130" i="21"/>
  <c r="L129" i="21"/>
  <c r="I129" i="21"/>
  <c r="H129" i="21"/>
  <c r="F129" i="21"/>
  <c r="C129" i="21"/>
  <c r="L128" i="21"/>
  <c r="O128" i="21" s="1"/>
  <c r="K128" i="21"/>
  <c r="F128" i="21"/>
  <c r="C128" i="21"/>
  <c r="N127" i="21"/>
  <c r="L127" i="21"/>
  <c r="F127" i="21"/>
  <c r="C127" i="21"/>
  <c r="L126" i="21"/>
  <c r="O126" i="21" s="1"/>
  <c r="K126" i="21"/>
  <c r="F126" i="21"/>
  <c r="C126" i="21"/>
  <c r="N125" i="21"/>
  <c r="L125" i="21"/>
  <c r="F125" i="21"/>
  <c r="C125" i="21"/>
  <c r="L124" i="21"/>
  <c r="K124" i="21"/>
  <c r="F124" i="21"/>
  <c r="C124" i="21"/>
  <c r="N123" i="21"/>
  <c r="L123" i="21"/>
  <c r="F123" i="21"/>
  <c r="C123" i="21"/>
  <c r="L122" i="21"/>
  <c r="O122" i="21" s="1"/>
  <c r="K122" i="21"/>
  <c r="F122" i="21"/>
  <c r="C122" i="21"/>
  <c r="L121" i="21"/>
  <c r="O121" i="21" s="1"/>
  <c r="K121" i="21"/>
  <c r="F121" i="21"/>
  <c r="C121" i="21"/>
  <c r="L120" i="21"/>
  <c r="O120" i="21" s="1"/>
  <c r="K120" i="21"/>
  <c r="F120" i="21"/>
  <c r="C120" i="21"/>
  <c r="L119" i="21"/>
  <c r="O119" i="21" s="1"/>
  <c r="K119" i="21"/>
  <c r="F119" i="21"/>
  <c r="C119" i="21"/>
  <c r="L118" i="21"/>
  <c r="K118" i="21"/>
  <c r="F118" i="21"/>
  <c r="C118" i="21"/>
  <c r="L117" i="21"/>
  <c r="O117" i="21" s="1"/>
  <c r="K117" i="21"/>
  <c r="F117" i="21"/>
  <c r="C117" i="21"/>
  <c r="L116" i="21"/>
  <c r="O116" i="21" s="1"/>
  <c r="K116" i="21"/>
  <c r="F116" i="21"/>
  <c r="C116" i="21"/>
  <c r="L115" i="21"/>
  <c r="O115" i="21" s="1"/>
  <c r="K115" i="21"/>
  <c r="F115" i="21"/>
  <c r="C115" i="21"/>
  <c r="L114" i="21"/>
  <c r="O114" i="21" s="1"/>
  <c r="K114" i="21"/>
  <c r="F114" i="21"/>
  <c r="C114" i="21"/>
  <c r="L113" i="21"/>
  <c r="O113" i="21" s="1"/>
  <c r="K113" i="21"/>
  <c r="F113" i="21"/>
  <c r="C113" i="21"/>
  <c r="L112" i="21"/>
  <c r="O112" i="21" s="1"/>
  <c r="K112" i="21"/>
  <c r="F112" i="21"/>
  <c r="C112" i="21"/>
  <c r="L111" i="21"/>
  <c r="O111" i="21" s="1"/>
  <c r="K111" i="21"/>
  <c r="F111" i="21"/>
  <c r="C111" i="21"/>
  <c r="L110" i="21"/>
  <c r="O110" i="21" s="1"/>
  <c r="K110" i="21"/>
  <c r="F110" i="21"/>
  <c r="C110" i="21"/>
  <c r="L109" i="21"/>
  <c r="O109" i="21" s="1"/>
  <c r="K109" i="21"/>
  <c r="F109" i="21"/>
  <c r="C109" i="21"/>
  <c r="I107" i="21"/>
  <c r="H107" i="21"/>
  <c r="L106" i="21"/>
  <c r="O106" i="21" s="1"/>
  <c r="K106" i="21"/>
  <c r="F106" i="21"/>
  <c r="C106" i="21"/>
  <c r="L105" i="21"/>
  <c r="O105" i="21" s="1"/>
  <c r="K105" i="21"/>
  <c r="F105" i="21"/>
  <c r="C105" i="21"/>
  <c r="L104" i="21"/>
  <c r="O104" i="21" s="1"/>
  <c r="K104" i="21"/>
  <c r="F104" i="21"/>
  <c r="C104" i="21"/>
  <c r="L103" i="21"/>
  <c r="O103" i="21" s="1"/>
  <c r="K103" i="21"/>
  <c r="F103" i="21"/>
  <c r="C103" i="21"/>
  <c r="L102" i="21"/>
  <c r="O102" i="21" s="1"/>
  <c r="K102" i="21"/>
  <c r="F102" i="21"/>
  <c r="C102" i="21"/>
  <c r="L101" i="21"/>
  <c r="K101" i="21"/>
  <c r="F101" i="21"/>
  <c r="C101" i="21"/>
  <c r="L100" i="21"/>
  <c r="O100" i="21" s="1"/>
  <c r="K100" i="21"/>
  <c r="F100" i="21"/>
  <c r="C100" i="21"/>
  <c r="L99" i="21"/>
  <c r="O99" i="21" s="1"/>
  <c r="K99" i="21"/>
  <c r="F99" i="21"/>
  <c r="C99" i="21"/>
  <c r="L98" i="21"/>
  <c r="O98" i="21" s="1"/>
  <c r="K98" i="21"/>
  <c r="F98" i="21"/>
  <c r="C98" i="21"/>
  <c r="L97" i="21"/>
  <c r="O97" i="21" s="1"/>
  <c r="K97" i="21"/>
  <c r="F97" i="21"/>
  <c r="C97" i="21"/>
  <c r="L96" i="21"/>
  <c r="O96" i="21" s="1"/>
  <c r="K96" i="21"/>
  <c r="F96" i="21"/>
  <c r="C96" i="21"/>
  <c r="L95" i="21"/>
  <c r="K95" i="21"/>
  <c r="F95" i="21"/>
  <c r="C95" i="21"/>
  <c r="L94" i="21"/>
  <c r="O94" i="21" s="1"/>
  <c r="K94" i="21"/>
  <c r="F94" i="21"/>
  <c r="C94" i="21"/>
  <c r="L93" i="21"/>
  <c r="O93" i="21" s="1"/>
  <c r="K93" i="21"/>
  <c r="F93" i="21"/>
  <c r="C93" i="21"/>
  <c r="L92" i="21"/>
  <c r="O92" i="21" s="1"/>
  <c r="K92" i="21"/>
  <c r="F92" i="21"/>
  <c r="C92" i="21"/>
  <c r="L91" i="21"/>
  <c r="O91" i="21" s="1"/>
  <c r="K91" i="21"/>
  <c r="F91" i="21"/>
  <c r="C91" i="21"/>
  <c r="L90" i="21"/>
  <c r="O90" i="21" s="1"/>
  <c r="K90" i="21"/>
  <c r="F90" i="21"/>
  <c r="C90" i="21"/>
  <c r="L89" i="21"/>
  <c r="O89" i="21" s="1"/>
  <c r="K89" i="21"/>
  <c r="F89" i="21"/>
  <c r="C89" i="21"/>
  <c r="L88" i="21"/>
  <c r="O88" i="21" s="1"/>
  <c r="K88" i="21"/>
  <c r="F88" i="21"/>
  <c r="C88" i="21"/>
  <c r="L87" i="21"/>
  <c r="O87" i="21" s="1"/>
  <c r="K87" i="21"/>
  <c r="F87" i="21"/>
  <c r="C87" i="21"/>
  <c r="L86" i="21"/>
  <c r="O86" i="21" s="1"/>
  <c r="K86" i="21"/>
  <c r="F86" i="21"/>
  <c r="C86" i="21"/>
  <c r="L85" i="21"/>
  <c r="N85" i="21"/>
  <c r="F85" i="21"/>
  <c r="C85" i="21"/>
  <c r="L84" i="21"/>
  <c r="O84" i="21" s="1"/>
  <c r="K84" i="21"/>
  <c r="F84" i="21"/>
  <c r="C84" i="21"/>
  <c r="L83" i="21"/>
  <c r="O83" i="21" s="1"/>
  <c r="K83" i="21"/>
  <c r="F83" i="21"/>
  <c r="C83" i="21"/>
  <c r="L82" i="21"/>
  <c r="O82" i="21" s="1"/>
  <c r="K82" i="21"/>
  <c r="F82" i="21"/>
  <c r="C82" i="21"/>
  <c r="L81" i="21"/>
  <c r="O81" i="21" s="1"/>
  <c r="K81" i="21"/>
  <c r="F81" i="21"/>
  <c r="C81" i="21"/>
  <c r="L80" i="21"/>
  <c r="O80" i="21" s="1"/>
  <c r="K80" i="21"/>
  <c r="F80" i="21"/>
  <c r="C80" i="21"/>
  <c r="L79" i="21"/>
  <c r="O79" i="21" s="1"/>
  <c r="K79" i="21"/>
  <c r="F79" i="21"/>
  <c r="C79" i="21"/>
  <c r="L78" i="21"/>
  <c r="O78" i="21" s="1"/>
  <c r="K78" i="21"/>
  <c r="F78" i="21"/>
  <c r="C78" i="21"/>
  <c r="L77" i="21"/>
  <c r="K77" i="21"/>
  <c r="F77" i="21"/>
  <c r="C77" i="21"/>
  <c r="L76" i="21"/>
  <c r="O76" i="21" s="1"/>
  <c r="K76" i="21"/>
  <c r="F76" i="21"/>
  <c r="C76" i="21"/>
  <c r="L75" i="21"/>
  <c r="O75" i="21" s="1"/>
  <c r="K75" i="21"/>
  <c r="F75" i="21"/>
  <c r="C75" i="21"/>
  <c r="L73" i="21"/>
  <c r="O73" i="21" s="1"/>
  <c r="K73" i="21"/>
  <c r="F73" i="21"/>
  <c r="C73" i="21"/>
  <c r="I71" i="21"/>
  <c r="H71" i="21"/>
  <c r="L70" i="21"/>
  <c r="O70" i="21" s="1"/>
  <c r="K70" i="21"/>
  <c r="F70" i="21"/>
  <c r="C70" i="21"/>
  <c r="L69" i="21"/>
  <c r="O69" i="21" s="1"/>
  <c r="K69" i="21"/>
  <c r="F69" i="21"/>
  <c r="C69" i="21"/>
  <c r="L68" i="21"/>
  <c r="O68" i="21" s="1"/>
  <c r="K68" i="21"/>
  <c r="F68" i="21"/>
  <c r="C68" i="21"/>
  <c r="L67" i="21"/>
  <c r="O67" i="21" s="1"/>
  <c r="K67" i="21"/>
  <c r="F67" i="21"/>
  <c r="C67" i="21"/>
  <c r="I65" i="21"/>
  <c r="H65" i="21"/>
  <c r="L64" i="21"/>
  <c r="O64" i="21" s="1"/>
  <c r="K64" i="21"/>
  <c r="F64" i="21"/>
  <c r="C64" i="21"/>
  <c r="L63" i="21"/>
  <c r="K63" i="21"/>
  <c r="F63" i="21"/>
  <c r="C63" i="21"/>
  <c r="L62" i="21"/>
  <c r="K62" i="21"/>
  <c r="F62" i="21"/>
  <c r="C62" i="21"/>
  <c r="L61" i="21"/>
  <c r="O61" i="21" s="1"/>
  <c r="K61" i="21"/>
  <c r="F61" i="21"/>
  <c r="C61" i="21"/>
  <c r="L60" i="21"/>
  <c r="O60" i="21" s="1"/>
  <c r="K60" i="21"/>
  <c r="F60" i="21"/>
  <c r="C60" i="21"/>
  <c r="L59" i="21"/>
  <c r="O59" i="21" s="1"/>
  <c r="K59" i="21"/>
  <c r="F59" i="21"/>
  <c r="C59" i="21"/>
  <c r="L58" i="21"/>
  <c r="O58" i="21" s="1"/>
  <c r="K58" i="21"/>
  <c r="F58" i="21"/>
  <c r="C58" i="21"/>
  <c r="L57" i="21"/>
  <c r="O57" i="21" s="1"/>
  <c r="K57" i="21"/>
  <c r="F57" i="21"/>
  <c r="C57" i="21"/>
  <c r="L56" i="21"/>
  <c r="O56" i="21" s="1"/>
  <c r="K56" i="21"/>
  <c r="F56" i="21"/>
  <c r="C56" i="21"/>
  <c r="L55" i="21"/>
  <c r="O55" i="21" s="1"/>
  <c r="K55" i="21"/>
  <c r="F55" i="21"/>
  <c r="C55" i="21"/>
  <c r="L54" i="21"/>
  <c r="O54" i="21" s="1"/>
  <c r="K54" i="21"/>
  <c r="F54" i="21"/>
  <c r="C54" i="21"/>
  <c r="L53" i="21"/>
  <c r="O53" i="21" s="1"/>
  <c r="K53" i="21"/>
  <c r="F53" i="21"/>
  <c r="C53" i="21"/>
  <c r="L52" i="21"/>
  <c r="O52" i="21" s="1"/>
  <c r="K52" i="21"/>
  <c r="F52" i="21"/>
  <c r="C52" i="21"/>
  <c r="L51" i="21"/>
  <c r="O51" i="21" s="1"/>
  <c r="K51" i="21"/>
  <c r="F51" i="21"/>
  <c r="C51" i="21"/>
  <c r="L50" i="21"/>
  <c r="O50" i="21" s="1"/>
  <c r="K50" i="21"/>
  <c r="F50" i="21"/>
  <c r="C50" i="21"/>
  <c r="L49" i="21"/>
  <c r="K49" i="21"/>
  <c r="F49" i="21"/>
  <c r="C49" i="21"/>
  <c r="L48" i="21"/>
  <c r="O48" i="21" s="1"/>
  <c r="K48" i="21"/>
  <c r="F48" i="21"/>
  <c r="C48" i="21"/>
  <c r="L47" i="21"/>
  <c r="O47" i="21" s="1"/>
  <c r="K47" i="21"/>
  <c r="F47" i="21"/>
  <c r="C47" i="21"/>
  <c r="L46" i="21"/>
  <c r="O46" i="21" s="1"/>
  <c r="K46" i="21"/>
  <c r="F46" i="21"/>
  <c r="C46" i="21"/>
  <c r="L45" i="21"/>
  <c r="O45" i="21" s="1"/>
  <c r="K45" i="21"/>
  <c r="F45" i="21"/>
  <c r="C45" i="21"/>
  <c r="L44" i="21"/>
  <c r="N44" i="21"/>
  <c r="F44" i="21"/>
  <c r="C44" i="21"/>
  <c r="L43" i="21"/>
  <c r="O43" i="21" s="1"/>
  <c r="K43" i="21"/>
  <c r="F43" i="21"/>
  <c r="C43" i="21"/>
  <c r="L42" i="21"/>
  <c r="O42" i="21" s="1"/>
  <c r="K42" i="21"/>
  <c r="F42" i="21"/>
  <c r="C42" i="21"/>
  <c r="L41" i="21"/>
  <c r="K41" i="21"/>
  <c r="F41" i="21"/>
  <c r="C41" i="21"/>
  <c r="L40" i="21"/>
  <c r="O40" i="21" s="1"/>
  <c r="K40" i="21"/>
  <c r="F40" i="21"/>
  <c r="C40" i="21"/>
  <c r="L39" i="21"/>
  <c r="O39" i="21" s="1"/>
  <c r="K39" i="21"/>
  <c r="F39" i="21"/>
  <c r="C39" i="21"/>
  <c r="L38" i="21"/>
  <c r="O38" i="21" s="1"/>
  <c r="K38" i="21"/>
  <c r="F38" i="21"/>
  <c r="C38" i="21"/>
  <c r="L37" i="21"/>
  <c r="O37" i="21" s="1"/>
  <c r="K37" i="21"/>
  <c r="F37" i="21"/>
  <c r="C37" i="21"/>
  <c r="L36" i="21"/>
  <c r="O36" i="21" s="1"/>
  <c r="K36" i="21"/>
  <c r="F36" i="21"/>
  <c r="C36" i="21"/>
  <c r="K35" i="21"/>
  <c r="F35" i="21"/>
  <c r="C35" i="21"/>
  <c r="L34" i="21"/>
  <c r="O34" i="21" s="1"/>
  <c r="K34" i="21"/>
  <c r="F34" i="21"/>
  <c r="C34" i="21"/>
  <c r="L33" i="21"/>
  <c r="O33" i="21" s="1"/>
  <c r="K33" i="21"/>
  <c r="F33" i="21"/>
  <c r="C33" i="21"/>
  <c r="I31" i="21"/>
  <c r="H31" i="21"/>
  <c r="L30" i="21"/>
  <c r="O30" i="21" s="1"/>
  <c r="K30" i="21"/>
  <c r="F30" i="21"/>
  <c r="C30" i="21"/>
  <c r="L28" i="21"/>
  <c r="O28" i="21" s="1"/>
  <c r="K28" i="21"/>
  <c r="F28" i="21"/>
  <c r="C28" i="21"/>
  <c r="L27" i="21"/>
  <c r="O27" i="21" s="1"/>
  <c r="K27" i="21"/>
  <c r="F27" i="21"/>
  <c r="C27" i="21"/>
  <c r="L26" i="21"/>
  <c r="O26" i="21" s="1"/>
  <c r="K26" i="21"/>
  <c r="F26" i="21"/>
  <c r="C26" i="21"/>
  <c r="L25" i="21"/>
  <c r="O25" i="21" s="1"/>
  <c r="K25" i="21"/>
  <c r="F25" i="21"/>
  <c r="C25" i="21"/>
  <c r="L24" i="21"/>
  <c r="O24" i="21" s="1"/>
  <c r="K24" i="21"/>
  <c r="F24" i="21"/>
  <c r="C24" i="21"/>
  <c r="L23" i="21"/>
  <c r="O23" i="21" s="1"/>
  <c r="K23" i="21"/>
  <c r="F23" i="21"/>
  <c r="C23" i="21"/>
  <c r="L22" i="21"/>
  <c r="K22" i="21"/>
  <c r="F22" i="21"/>
  <c r="C22" i="21"/>
  <c r="I20" i="21"/>
  <c r="H20" i="21"/>
  <c r="L19" i="21"/>
  <c r="O19" i="21" s="1"/>
  <c r="K19" i="21"/>
  <c r="N19" i="21" s="1"/>
  <c r="F19" i="21"/>
  <c r="C19" i="21"/>
  <c r="L18" i="21"/>
  <c r="K18" i="21"/>
  <c r="N18" i="21" s="1"/>
  <c r="F18" i="21"/>
  <c r="C18" i="21"/>
  <c r="L17" i="21"/>
  <c r="O17" i="21" s="1"/>
  <c r="K17" i="21"/>
  <c r="F17" i="21"/>
  <c r="C17" i="21"/>
  <c r="L16" i="21"/>
  <c r="O16" i="21" s="1"/>
  <c r="K16" i="21"/>
  <c r="N16" i="21" s="1"/>
  <c r="F16" i="21"/>
  <c r="C16" i="21"/>
  <c r="L15" i="21"/>
  <c r="O15" i="21" s="1"/>
  <c r="K15" i="21"/>
  <c r="N15" i="21" s="1"/>
  <c r="F15" i="21"/>
  <c r="C15" i="21"/>
  <c r="H13" i="21"/>
  <c r="L12" i="21"/>
  <c r="K12" i="21"/>
  <c r="N12" i="21" s="1"/>
  <c r="F12" i="21"/>
  <c r="C12" i="21"/>
  <c r="L11" i="21"/>
  <c r="O11" i="21" s="1"/>
  <c r="K11" i="21"/>
  <c r="N11" i="21" s="1"/>
  <c r="F11" i="21"/>
  <c r="C11" i="21"/>
  <c r="L10" i="21"/>
  <c r="O10" i="21" s="1"/>
  <c r="K10" i="21"/>
  <c r="N10" i="21" s="1"/>
  <c r="F10" i="21"/>
  <c r="C10" i="21"/>
  <c r="L9" i="21"/>
  <c r="O9" i="21" s="1"/>
  <c r="K9" i="21"/>
  <c r="F9" i="21"/>
  <c r="C9" i="21"/>
  <c r="L8" i="21"/>
  <c r="O8" i="21" s="1"/>
  <c r="K8" i="21"/>
  <c r="N8" i="21" s="1"/>
  <c r="F8" i="21"/>
  <c r="C8" i="21"/>
  <c r="L7" i="21"/>
  <c r="O7" i="21" s="1"/>
  <c r="K7" i="21"/>
  <c r="N7" i="21" s="1"/>
  <c r="F7" i="21"/>
  <c r="C7" i="21"/>
  <c r="L6" i="21"/>
  <c r="O6" i="21" s="1"/>
  <c r="K6" i="21"/>
  <c r="F6" i="21"/>
  <c r="C6" i="21"/>
  <c r="L5" i="21"/>
  <c r="K5" i="21"/>
  <c r="F5" i="21"/>
  <c r="C5" i="21"/>
  <c r="H6" i="20"/>
  <c r="M265" i="21" l="1"/>
  <c r="M267" i="21"/>
  <c r="M273" i="21"/>
  <c r="M279" i="21"/>
  <c r="M285" i="21"/>
  <c r="M132" i="21"/>
  <c r="M204" i="21"/>
  <c r="M214" i="21"/>
  <c r="M147" i="21"/>
  <c r="M45" i="21"/>
  <c r="M47" i="21"/>
  <c r="M51" i="21"/>
  <c r="M53" i="21"/>
  <c r="M55" i="21"/>
  <c r="M75" i="21"/>
  <c r="M79" i="21"/>
  <c r="M81" i="21"/>
  <c r="M83" i="21"/>
  <c r="M87" i="21"/>
  <c r="M91" i="21"/>
  <c r="M99" i="21"/>
  <c r="M101" i="21"/>
  <c r="M103" i="21"/>
  <c r="M105" i="21"/>
  <c r="M136" i="21"/>
  <c r="M153" i="21"/>
  <c r="M159" i="21"/>
  <c r="M238" i="21"/>
  <c r="M242" i="21"/>
  <c r="M246" i="21"/>
  <c r="M251" i="21"/>
  <c r="M85" i="21"/>
  <c r="N33" i="21"/>
  <c r="M33" i="21"/>
  <c r="N37" i="21"/>
  <c r="R37" i="21" s="1"/>
  <c r="M37" i="21"/>
  <c r="N63" i="21"/>
  <c r="M63" i="21"/>
  <c r="N77" i="21"/>
  <c r="M77" i="21"/>
  <c r="N89" i="21"/>
  <c r="M89" i="21"/>
  <c r="O151" i="21"/>
  <c r="R151" i="21" s="1"/>
  <c r="M151" i="21"/>
  <c r="O161" i="21"/>
  <c r="R161" i="21" s="1"/>
  <c r="M161" i="21"/>
  <c r="J248" i="21"/>
  <c r="M248" i="21"/>
  <c r="J250" i="21"/>
  <c r="M250" i="21"/>
  <c r="M67" i="21"/>
  <c r="M117" i="21"/>
  <c r="J125" i="21"/>
  <c r="M125" i="21"/>
  <c r="J165" i="21"/>
  <c r="M165" i="21"/>
  <c r="J173" i="21"/>
  <c r="M173" i="21"/>
  <c r="J179" i="21"/>
  <c r="M179" i="21"/>
  <c r="O256" i="21"/>
  <c r="R256" i="21" s="1"/>
  <c r="M256" i="21"/>
  <c r="N266" i="21"/>
  <c r="R266" i="21" s="1"/>
  <c r="M266" i="21"/>
  <c r="O274" i="21"/>
  <c r="M274" i="21"/>
  <c r="M282" i="21"/>
  <c r="M290" i="21"/>
  <c r="M294" i="21"/>
  <c r="M300" i="21"/>
  <c r="O302" i="21"/>
  <c r="R302" i="21" s="1"/>
  <c r="M302" i="21"/>
  <c r="O304" i="21"/>
  <c r="R304" i="21" s="1"/>
  <c r="M304" i="21"/>
  <c r="O306" i="21"/>
  <c r="R306" i="21" s="1"/>
  <c r="M306" i="21"/>
  <c r="O308" i="21"/>
  <c r="R308" i="21" s="1"/>
  <c r="M308" i="21"/>
  <c r="N69" i="21"/>
  <c r="R69" i="21" s="1"/>
  <c r="M69" i="21"/>
  <c r="N113" i="21"/>
  <c r="M113" i="21"/>
  <c r="O123" i="21"/>
  <c r="R123" i="21" s="1"/>
  <c r="M123" i="21"/>
  <c r="J144" i="21"/>
  <c r="M144" i="21"/>
  <c r="J175" i="21"/>
  <c r="M175" i="21"/>
  <c r="N276" i="21"/>
  <c r="M276" i="21"/>
  <c r="M284" i="21"/>
  <c r="J292" i="21"/>
  <c r="M292" i="21"/>
  <c r="N27" i="21"/>
  <c r="R27" i="21" s="1"/>
  <c r="M27" i="21"/>
  <c r="M30" i="21"/>
  <c r="O131" i="21"/>
  <c r="M131" i="21"/>
  <c r="J148" i="21"/>
  <c r="M148" i="21"/>
  <c r="J167" i="21"/>
  <c r="M167" i="21"/>
  <c r="M185" i="21"/>
  <c r="J187" i="21"/>
  <c r="M187" i="21"/>
  <c r="J189" i="21"/>
  <c r="M189" i="21"/>
  <c r="O191" i="21"/>
  <c r="R191" i="21" s="1"/>
  <c r="M191" i="21"/>
  <c r="M193" i="21"/>
  <c r="J195" i="21"/>
  <c r="M195" i="21"/>
  <c r="M197" i="21"/>
  <c r="O199" i="21"/>
  <c r="R199" i="21" s="1"/>
  <c r="M199" i="21"/>
  <c r="J201" i="21"/>
  <c r="M201" i="21"/>
  <c r="J203" i="21"/>
  <c r="M203" i="21"/>
  <c r="J205" i="21"/>
  <c r="M205" i="21"/>
  <c r="O207" i="21"/>
  <c r="R207" i="21" s="1"/>
  <c r="M207" i="21"/>
  <c r="O209" i="21"/>
  <c r="R209" i="21" s="1"/>
  <c r="M209" i="21"/>
  <c r="O211" i="21"/>
  <c r="R211" i="21" s="1"/>
  <c r="M211" i="21"/>
  <c r="J213" i="21"/>
  <c r="M213" i="21"/>
  <c r="J215" i="21"/>
  <c r="M215" i="21"/>
  <c r="M217" i="21"/>
  <c r="O219" i="21"/>
  <c r="R219" i="21" s="1"/>
  <c r="M219" i="21"/>
  <c r="M221" i="21"/>
  <c r="O223" i="21"/>
  <c r="R223" i="21" s="1"/>
  <c r="M223" i="21"/>
  <c r="M225" i="21"/>
  <c r="O227" i="21"/>
  <c r="R227" i="21" s="1"/>
  <c r="M227" i="21"/>
  <c r="M229" i="21"/>
  <c r="O231" i="21"/>
  <c r="R231" i="21" s="1"/>
  <c r="M231" i="21"/>
  <c r="M233" i="21"/>
  <c r="M235" i="21"/>
  <c r="J252" i="21"/>
  <c r="M252" i="21"/>
  <c r="N312" i="21"/>
  <c r="M312" i="21"/>
  <c r="M314" i="21"/>
  <c r="M316" i="21"/>
  <c r="N57" i="21"/>
  <c r="R57" i="21" s="1"/>
  <c r="M57" i="21"/>
  <c r="O134" i="21"/>
  <c r="R134" i="21" s="1"/>
  <c r="M134" i="21"/>
  <c r="O155" i="21"/>
  <c r="R155" i="21" s="1"/>
  <c r="M155" i="21"/>
  <c r="O140" i="21"/>
  <c r="R140" i="21" s="1"/>
  <c r="M140" i="21"/>
  <c r="M109" i="21"/>
  <c r="N119" i="21"/>
  <c r="R119" i="21" s="1"/>
  <c r="M119" i="21"/>
  <c r="M142" i="21"/>
  <c r="J171" i="21"/>
  <c r="M171" i="21"/>
  <c r="J177" i="21"/>
  <c r="M177" i="21"/>
  <c r="O254" i="21"/>
  <c r="R254" i="21" s="1"/>
  <c r="M254" i="21"/>
  <c r="J262" i="21"/>
  <c r="M262" i="21"/>
  <c r="J272" i="21"/>
  <c r="M272" i="21"/>
  <c r="O280" i="21"/>
  <c r="R280" i="21" s="1"/>
  <c r="M280" i="21"/>
  <c r="J288" i="21"/>
  <c r="M288" i="21"/>
  <c r="M298" i="21"/>
  <c r="M23" i="21"/>
  <c r="M36" i="21"/>
  <c r="M42" i="21"/>
  <c r="M46" i="21"/>
  <c r="N50" i="21"/>
  <c r="R50" i="21" s="1"/>
  <c r="M50" i="21"/>
  <c r="M52" i="21"/>
  <c r="M54" i="21"/>
  <c r="M56" i="21"/>
  <c r="M58" i="21"/>
  <c r="N60" i="21"/>
  <c r="R60" i="21" s="1"/>
  <c r="M60" i="21"/>
  <c r="N62" i="21"/>
  <c r="M62" i="21"/>
  <c r="M64" i="21"/>
  <c r="N73" i="21"/>
  <c r="R73" i="21" s="1"/>
  <c r="M73" i="21"/>
  <c r="N76" i="21"/>
  <c r="R76" i="21" s="1"/>
  <c r="M76" i="21"/>
  <c r="N78" i="21"/>
  <c r="R78" i="21" s="1"/>
  <c r="M78" i="21"/>
  <c r="M80" i="21"/>
  <c r="M82" i="21"/>
  <c r="M84" i="21"/>
  <c r="M86" i="21"/>
  <c r="N88" i="21"/>
  <c r="R88" i="21" s="1"/>
  <c r="M88" i="21"/>
  <c r="N90" i="21"/>
  <c r="R90" i="21" s="1"/>
  <c r="M90" i="21"/>
  <c r="N92" i="21"/>
  <c r="R92" i="21" s="1"/>
  <c r="M92" i="21"/>
  <c r="M94" i="21"/>
  <c r="N96" i="21"/>
  <c r="R96" i="21" s="1"/>
  <c r="M96" i="21"/>
  <c r="N98" i="21"/>
  <c r="R98" i="21" s="1"/>
  <c r="M98" i="21"/>
  <c r="N100" i="21"/>
  <c r="R100" i="21" s="1"/>
  <c r="M100" i="21"/>
  <c r="N102" i="21"/>
  <c r="M102" i="21"/>
  <c r="M104" i="21"/>
  <c r="M106" i="21"/>
  <c r="M129" i="21"/>
  <c r="O133" i="21"/>
  <c r="R133" i="21" s="1"/>
  <c r="M133" i="21"/>
  <c r="O135" i="21"/>
  <c r="R135" i="21" s="1"/>
  <c r="M135" i="21"/>
  <c r="O150" i="21"/>
  <c r="R150" i="21" s="1"/>
  <c r="M150" i="21"/>
  <c r="O152" i="21"/>
  <c r="R152" i="21" s="1"/>
  <c r="M152" i="21"/>
  <c r="O154" i="21"/>
  <c r="R154" i="21" s="1"/>
  <c r="M154" i="21"/>
  <c r="M156" i="21"/>
  <c r="O158" i="21"/>
  <c r="R158" i="21" s="1"/>
  <c r="M158" i="21"/>
  <c r="O160" i="21"/>
  <c r="R160" i="21" s="1"/>
  <c r="M160" i="21"/>
  <c r="M162" i="21"/>
  <c r="O164" i="21"/>
  <c r="R164" i="21" s="1"/>
  <c r="M164" i="21"/>
  <c r="M183" i="21"/>
  <c r="J239" i="21"/>
  <c r="M239" i="21"/>
  <c r="J241" i="21"/>
  <c r="M241" i="21"/>
  <c r="M243" i="21"/>
  <c r="J245" i="21"/>
  <c r="M245" i="21"/>
  <c r="J247" i="21"/>
  <c r="M247" i="21"/>
  <c r="J249" i="21"/>
  <c r="M249" i="21"/>
  <c r="N39" i="21"/>
  <c r="R39" i="21" s="1"/>
  <c r="M39" i="21"/>
  <c r="N59" i="21"/>
  <c r="R59" i="21" s="1"/>
  <c r="M59" i="21"/>
  <c r="M35" i="21"/>
  <c r="J138" i="21"/>
  <c r="M138" i="21"/>
  <c r="M115" i="21"/>
  <c r="O127" i="21"/>
  <c r="R127" i="21" s="1"/>
  <c r="M127" i="21"/>
  <c r="J169" i="21"/>
  <c r="M169" i="21"/>
  <c r="M260" i="21"/>
  <c r="N270" i="21"/>
  <c r="R270" i="21" s="1"/>
  <c r="M270" i="21"/>
  <c r="N278" i="21"/>
  <c r="R278" i="21" s="1"/>
  <c r="M278" i="21"/>
  <c r="N286" i="21"/>
  <c r="R286" i="21" s="1"/>
  <c r="M286" i="21"/>
  <c r="J296" i="21"/>
  <c r="M296" i="21"/>
  <c r="M25" i="21"/>
  <c r="N38" i="21"/>
  <c r="R38" i="21" s="1"/>
  <c r="M38" i="21"/>
  <c r="M40" i="21"/>
  <c r="M48" i="21"/>
  <c r="M34" i="21"/>
  <c r="O44" i="21"/>
  <c r="R44" i="21" s="1"/>
  <c r="J44" i="21"/>
  <c r="M44" i="21"/>
  <c r="O139" i="21"/>
  <c r="R139" i="21" s="1"/>
  <c r="M139" i="21"/>
  <c r="J166" i="21"/>
  <c r="M166" i="21"/>
  <c r="J237" i="21"/>
  <c r="M237" i="21"/>
  <c r="N43" i="21"/>
  <c r="R43" i="21" s="1"/>
  <c r="M43" i="21"/>
  <c r="N49" i="21"/>
  <c r="M49" i="21"/>
  <c r="N61" i="21"/>
  <c r="R61" i="21" s="1"/>
  <c r="M61" i="21"/>
  <c r="N95" i="21"/>
  <c r="M95" i="21"/>
  <c r="O157" i="21"/>
  <c r="R157" i="21" s="1"/>
  <c r="M157" i="21"/>
  <c r="J240" i="21"/>
  <c r="M240" i="21"/>
  <c r="J149" i="21"/>
  <c r="M149" i="21"/>
  <c r="M111" i="21"/>
  <c r="M121" i="21"/>
  <c r="J146" i="21"/>
  <c r="M146" i="21"/>
  <c r="J181" i="21"/>
  <c r="M181" i="21"/>
  <c r="O258" i="21"/>
  <c r="R258" i="21" s="1"/>
  <c r="M258" i="21"/>
  <c r="N268" i="21"/>
  <c r="R268" i="21" s="1"/>
  <c r="M268" i="21"/>
  <c r="M68" i="21"/>
  <c r="M70" i="21"/>
  <c r="N110" i="21"/>
  <c r="R110" i="21" s="1"/>
  <c r="M110" i="21"/>
  <c r="N112" i="21"/>
  <c r="R112" i="21" s="1"/>
  <c r="M112" i="21"/>
  <c r="N114" i="21"/>
  <c r="R114" i="21" s="1"/>
  <c r="M114" i="21"/>
  <c r="N116" i="21"/>
  <c r="R116" i="21" s="1"/>
  <c r="M116" i="21"/>
  <c r="M118" i="21"/>
  <c r="M120" i="21"/>
  <c r="N122" i="21"/>
  <c r="R122" i="21" s="1"/>
  <c r="M122" i="21"/>
  <c r="N124" i="21"/>
  <c r="M124" i="21"/>
  <c r="M126" i="21"/>
  <c r="M128" i="21"/>
  <c r="M137" i="21"/>
  <c r="J143" i="21"/>
  <c r="M143" i="21"/>
  <c r="J145" i="21"/>
  <c r="M145" i="21"/>
  <c r="J168" i="21"/>
  <c r="M168" i="21"/>
  <c r="J170" i="21"/>
  <c r="M170" i="21"/>
  <c r="J172" i="21"/>
  <c r="M172" i="21"/>
  <c r="J174" i="21"/>
  <c r="M174" i="21"/>
  <c r="J176" i="21"/>
  <c r="M176" i="21"/>
  <c r="J178" i="21"/>
  <c r="M178" i="21"/>
  <c r="J180" i="21"/>
  <c r="M180" i="21"/>
  <c r="J182" i="21"/>
  <c r="M182" i="21"/>
  <c r="J253" i="21"/>
  <c r="M253" i="21"/>
  <c r="O255" i="21"/>
  <c r="R255" i="21" s="1"/>
  <c r="M255" i="21"/>
  <c r="O257" i="21"/>
  <c r="R257" i="21" s="1"/>
  <c r="M257" i="21"/>
  <c r="O259" i="21"/>
  <c r="R259" i="21" s="1"/>
  <c r="M259" i="21"/>
  <c r="J261" i="21"/>
  <c r="M261" i="21"/>
  <c r="N269" i="21"/>
  <c r="R269" i="21" s="1"/>
  <c r="M269" i="21"/>
  <c r="J271" i="21"/>
  <c r="M271" i="21"/>
  <c r="O275" i="21"/>
  <c r="R275" i="21" s="1"/>
  <c r="M275" i="21"/>
  <c r="N277" i="21"/>
  <c r="R277" i="21" s="1"/>
  <c r="M277" i="21"/>
  <c r="N283" i="21"/>
  <c r="R283" i="21" s="1"/>
  <c r="M283" i="21"/>
  <c r="J287" i="21"/>
  <c r="M287" i="21"/>
  <c r="J289" i="21"/>
  <c r="M289" i="21"/>
  <c r="J291" i="21"/>
  <c r="M291" i="21"/>
  <c r="J293" i="21"/>
  <c r="M293" i="21"/>
  <c r="J295" i="21"/>
  <c r="M295" i="21"/>
  <c r="N299" i="21"/>
  <c r="R299" i="21" s="1"/>
  <c r="M299" i="21"/>
  <c r="O301" i="21"/>
  <c r="R301" i="21" s="1"/>
  <c r="M301" i="21"/>
  <c r="O303" i="21"/>
  <c r="R303" i="21" s="1"/>
  <c r="M303" i="21"/>
  <c r="O307" i="21"/>
  <c r="R307" i="21" s="1"/>
  <c r="M307" i="21"/>
  <c r="O309" i="21"/>
  <c r="R309" i="21" s="1"/>
  <c r="M309" i="21"/>
  <c r="N41" i="21"/>
  <c r="M41" i="21"/>
  <c r="N93" i="21"/>
  <c r="R93" i="21" s="1"/>
  <c r="M93" i="21"/>
  <c r="N97" i="21"/>
  <c r="R97" i="21" s="1"/>
  <c r="M97" i="21"/>
  <c r="O163" i="21"/>
  <c r="R163" i="21" s="1"/>
  <c r="M163" i="21"/>
  <c r="J244" i="21"/>
  <c r="M244" i="21"/>
  <c r="M22" i="21"/>
  <c r="N24" i="21"/>
  <c r="R24" i="21" s="1"/>
  <c r="M24" i="21"/>
  <c r="M26" i="21"/>
  <c r="M28" i="21"/>
  <c r="O130" i="21"/>
  <c r="R130" i="21" s="1"/>
  <c r="M130" i="21"/>
  <c r="J141" i="21"/>
  <c r="M141" i="21"/>
  <c r="O184" i="21"/>
  <c r="R184" i="21" s="1"/>
  <c r="M184" i="21"/>
  <c r="J186" i="21"/>
  <c r="M186" i="21"/>
  <c r="J188" i="21"/>
  <c r="M188" i="21"/>
  <c r="O190" i="21"/>
  <c r="R190" i="21" s="1"/>
  <c r="M190" i="21"/>
  <c r="O192" i="21"/>
  <c r="R192" i="21" s="1"/>
  <c r="M192" i="21"/>
  <c r="J194" i="21"/>
  <c r="M194" i="21"/>
  <c r="O196" i="21"/>
  <c r="R196" i="21" s="1"/>
  <c r="M196" i="21"/>
  <c r="O198" i="21"/>
  <c r="R198" i="21" s="1"/>
  <c r="M198" i="21"/>
  <c r="O200" i="21"/>
  <c r="R200" i="21" s="1"/>
  <c r="M200" i="21"/>
  <c r="J202" i="21"/>
  <c r="M202" i="21"/>
  <c r="O206" i="21"/>
  <c r="R206" i="21" s="1"/>
  <c r="M206" i="21"/>
  <c r="O208" i="21"/>
  <c r="R208" i="21" s="1"/>
  <c r="M208" i="21"/>
  <c r="O210" i="21"/>
  <c r="R210" i="21" s="1"/>
  <c r="M210" i="21"/>
  <c r="O212" i="21"/>
  <c r="R212" i="21" s="1"/>
  <c r="M212" i="21"/>
  <c r="O216" i="21"/>
  <c r="R216" i="21" s="1"/>
  <c r="M216" i="21"/>
  <c r="J218" i="21"/>
  <c r="M218" i="21"/>
  <c r="O220" i="21"/>
  <c r="R220" i="21" s="1"/>
  <c r="M220" i="21"/>
  <c r="O222" i="21"/>
  <c r="R222" i="21" s="1"/>
  <c r="M222" i="21"/>
  <c r="M224" i="21"/>
  <c r="M226" i="21"/>
  <c r="O228" i="21"/>
  <c r="R228" i="21" s="1"/>
  <c r="M228" i="21"/>
  <c r="O230" i="21"/>
  <c r="R230" i="21" s="1"/>
  <c r="M230" i="21"/>
  <c r="O232" i="21"/>
  <c r="R232" i="21" s="1"/>
  <c r="M232" i="21"/>
  <c r="J234" i="21"/>
  <c r="M234" i="21"/>
  <c r="O236" i="21"/>
  <c r="R236" i="21" s="1"/>
  <c r="M236" i="21"/>
  <c r="J313" i="21"/>
  <c r="R313" i="21" s="1"/>
  <c r="M313" i="21"/>
  <c r="N315" i="21"/>
  <c r="M315" i="21"/>
  <c r="M317" i="21"/>
  <c r="H7" i="20"/>
  <c r="H263" i="21"/>
  <c r="H333" i="21" s="1"/>
  <c r="H14" i="20"/>
  <c r="J298" i="21"/>
  <c r="O271" i="21"/>
  <c r="R271" i="21" s="1"/>
  <c r="O213" i="21"/>
  <c r="R213" i="21" s="1"/>
  <c r="R89" i="21"/>
  <c r="J117" i="21"/>
  <c r="R16" i="21"/>
  <c r="J25" i="21"/>
  <c r="J140" i="21"/>
  <c r="O143" i="21"/>
  <c r="R143" i="21" s="1"/>
  <c r="J48" i="21"/>
  <c r="J227" i="21"/>
  <c r="J6" i="21"/>
  <c r="R8" i="21"/>
  <c r="O167" i="21"/>
  <c r="R167" i="21" s="1"/>
  <c r="J222" i="21"/>
  <c r="J45" i="21"/>
  <c r="O171" i="21"/>
  <c r="R171" i="21" s="1"/>
  <c r="J269" i="21"/>
  <c r="J68" i="21"/>
  <c r="J236" i="21"/>
  <c r="J130" i="21"/>
  <c r="J87" i="21"/>
  <c r="J89" i="21"/>
  <c r="J163" i="21"/>
  <c r="J209" i="21"/>
  <c r="J231" i="21"/>
  <c r="J10" i="21"/>
  <c r="R10" i="21"/>
  <c r="N117" i="21"/>
  <c r="R117" i="21" s="1"/>
  <c r="J154" i="21"/>
  <c r="O252" i="21"/>
  <c r="R252" i="21" s="1"/>
  <c r="J256" i="21"/>
  <c r="J12" i="21"/>
  <c r="K310" i="21"/>
  <c r="J280" i="21"/>
  <c r="O146" i="21"/>
  <c r="R146" i="21" s="1"/>
  <c r="O175" i="21"/>
  <c r="R175" i="21" s="1"/>
  <c r="O218" i="21"/>
  <c r="R218" i="21" s="1"/>
  <c r="J30" i="21"/>
  <c r="N68" i="21"/>
  <c r="R68" i="21" s="1"/>
  <c r="O179" i="21"/>
  <c r="R179" i="21" s="1"/>
  <c r="J210" i="21"/>
  <c r="J40" i="21"/>
  <c r="J152" i="21"/>
  <c r="J259" i="21"/>
  <c r="J26" i="21"/>
  <c r="J90" i="21"/>
  <c r="J133" i="21"/>
  <c r="M6" i="21"/>
  <c r="N40" i="21"/>
  <c r="R40" i="21" s="1"/>
  <c r="N67" i="21"/>
  <c r="J314" i="21"/>
  <c r="R19" i="21"/>
  <c r="M12" i="21"/>
  <c r="J35" i="21"/>
  <c r="J62" i="21"/>
  <c r="J99" i="21"/>
  <c r="J131" i="21"/>
  <c r="O145" i="21"/>
  <c r="R145" i="21" s="1"/>
  <c r="J150" i="21"/>
  <c r="J155" i="21"/>
  <c r="O165" i="21"/>
  <c r="R165" i="21" s="1"/>
  <c r="O168" i="21"/>
  <c r="R168" i="21" s="1"/>
  <c r="O176" i="21"/>
  <c r="R176" i="21" s="1"/>
  <c r="O241" i="21"/>
  <c r="R241" i="21" s="1"/>
  <c r="O253" i="21"/>
  <c r="R253" i="21" s="1"/>
  <c r="O262" i="21"/>
  <c r="R262" i="21" s="1"/>
  <c r="J38" i="21"/>
  <c r="J55" i="21"/>
  <c r="J57" i="21"/>
  <c r="J82" i="21"/>
  <c r="J83" i="21"/>
  <c r="J93" i="21"/>
  <c r="J113" i="21"/>
  <c r="J139" i="21"/>
  <c r="O170" i="21"/>
  <c r="R170" i="21" s="1"/>
  <c r="O178" i="21"/>
  <c r="R178" i="21" s="1"/>
  <c r="O203" i="21"/>
  <c r="R203" i="21" s="1"/>
  <c r="J255" i="21"/>
  <c r="J306" i="21"/>
  <c r="M11" i="21"/>
  <c r="M15" i="21"/>
  <c r="J254" i="21"/>
  <c r="M17" i="21"/>
  <c r="N35" i="21"/>
  <c r="R35" i="21" s="1"/>
  <c r="J37" i="21"/>
  <c r="O12" i="21"/>
  <c r="R12" i="21" s="1"/>
  <c r="M19" i="21"/>
  <c r="J63" i="21"/>
  <c r="J92" i="21"/>
  <c r="J112" i="21"/>
  <c r="O172" i="21"/>
  <c r="R172" i="21" s="1"/>
  <c r="O180" i="21"/>
  <c r="R180" i="21" s="1"/>
  <c r="O187" i="21"/>
  <c r="R187" i="21" s="1"/>
  <c r="O261" i="21"/>
  <c r="R261" i="21" s="1"/>
  <c r="R274" i="21"/>
  <c r="N48" i="21"/>
  <c r="R48" i="21" s="1"/>
  <c r="J52" i="21"/>
  <c r="J54" i="21"/>
  <c r="J56" i="21"/>
  <c r="J81" i="21"/>
  <c r="J151" i="21"/>
  <c r="J158" i="21"/>
  <c r="O174" i="21"/>
  <c r="R174" i="21" s="1"/>
  <c r="O182" i="21"/>
  <c r="R182" i="21" s="1"/>
  <c r="J211" i="21"/>
  <c r="O215" i="21"/>
  <c r="R215" i="21" s="1"/>
  <c r="J219" i="21"/>
  <c r="J228" i="21"/>
  <c r="J284" i="21"/>
  <c r="J312" i="21"/>
  <c r="H9" i="20"/>
  <c r="H3" i="20"/>
  <c r="O153" i="21"/>
  <c r="R153" i="21" s="1"/>
  <c r="J153" i="21"/>
  <c r="N47" i="21"/>
  <c r="R47" i="21" s="1"/>
  <c r="J84" i="21"/>
  <c r="N101" i="21"/>
  <c r="N128" i="21"/>
  <c r="R128" i="21" s="1"/>
  <c r="J128" i="21"/>
  <c r="J251" i="21"/>
  <c r="O251" i="21"/>
  <c r="R251" i="21" s="1"/>
  <c r="J59" i="21"/>
  <c r="R11" i="21"/>
  <c r="J75" i="21"/>
  <c r="N75" i="21"/>
  <c r="R75" i="21" s="1"/>
  <c r="N42" i="21"/>
  <c r="R42" i="21" s="1"/>
  <c r="J64" i="21"/>
  <c r="N64" i="21"/>
  <c r="R64" i="21" s="1"/>
  <c r="O137" i="21"/>
  <c r="R137" i="21" s="1"/>
  <c r="J137" i="21"/>
  <c r="O159" i="21"/>
  <c r="R159" i="21" s="1"/>
  <c r="J159" i="21"/>
  <c r="K13" i="21"/>
  <c r="J5" i="21"/>
  <c r="N6" i="21"/>
  <c r="R6" i="21" s="1"/>
  <c r="M5" i="21"/>
  <c r="N17" i="21"/>
  <c r="R17" i="21" s="1"/>
  <c r="N5" i="21"/>
  <c r="N25" i="21"/>
  <c r="R25" i="21" s="1"/>
  <c r="N22" i="21"/>
  <c r="J22" i="21"/>
  <c r="J24" i="21"/>
  <c r="J33" i="21"/>
  <c r="O132" i="21"/>
  <c r="R132" i="21" s="1"/>
  <c r="J132" i="21"/>
  <c r="O147" i="21"/>
  <c r="R147" i="21" s="1"/>
  <c r="J147" i="21"/>
  <c r="O224" i="21"/>
  <c r="R224" i="21" s="1"/>
  <c r="J224" i="21"/>
  <c r="J226" i="21"/>
  <c r="O226" i="21"/>
  <c r="R226" i="21" s="1"/>
  <c r="O235" i="21"/>
  <c r="R235" i="21" s="1"/>
  <c r="J235" i="21"/>
  <c r="O62" i="21"/>
  <c r="N9" i="21"/>
  <c r="R9" i="21" s="1"/>
  <c r="J9" i="21"/>
  <c r="J11" i="21"/>
  <c r="J15" i="21"/>
  <c r="M18" i="21"/>
  <c r="J36" i="21"/>
  <c r="N36" i="21"/>
  <c r="R36" i="21" s="1"/>
  <c r="J39" i="21"/>
  <c r="O136" i="21"/>
  <c r="R136" i="21" s="1"/>
  <c r="J136" i="21"/>
  <c r="O204" i="21"/>
  <c r="R204" i="21" s="1"/>
  <c r="J204" i="21"/>
  <c r="N51" i="21"/>
  <c r="R51" i="21" s="1"/>
  <c r="J95" i="21"/>
  <c r="O95" i="21"/>
  <c r="O156" i="21"/>
  <c r="R156" i="21" s="1"/>
  <c r="J156" i="21"/>
  <c r="J197" i="21"/>
  <c r="O197" i="21"/>
  <c r="R197" i="21" s="1"/>
  <c r="O260" i="21"/>
  <c r="R260" i="21" s="1"/>
  <c r="J260" i="21"/>
  <c r="J23" i="21"/>
  <c r="J94" i="21"/>
  <c r="N94" i="21"/>
  <c r="R94" i="21" s="1"/>
  <c r="I263" i="21"/>
  <c r="I333" i="21" s="1"/>
  <c r="N129" i="21"/>
  <c r="J243" i="21"/>
  <c r="O243" i="21"/>
  <c r="R243" i="21" s="1"/>
  <c r="J17" i="21"/>
  <c r="J18" i="21"/>
  <c r="O63" i="21"/>
  <c r="O162" i="21"/>
  <c r="R162" i="21" s="1"/>
  <c r="J162" i="21"/>
  <c r="O214" i="21"/>
  <c r="R214" i="21" s="1"/>
  <c r="J214" i="21"/>
  <c r="N70" i="21"/>
  <c r="R70" i="21" s="1"/>
  <c r="J96" i="21"/>
  <c r="N118" i="21"/>
  <c r="O188" i="21"/>
  <c r="R188" i="21" s="1"/>
  <c r="R249" i="21"/>
  <c r="J279" i="21"/>
  <c r="J28" i="21"/>
  <c r="J41" i="21"/>
  <c r="J58" i="21"/>
  <c r="J76" i="21"/>
  <c r="L107" i="21"/>
  <c r="J100" i="21"/>
  <c r="J101" i="21"/>
  <c r="J110" i="21"/>
  <c r="R113" i="21"/>
  <c r="J127" i="21"/>
  <c r="O129" i="21"/>
  <c r="J135" i="21"/>
  <c r="O138" i="21"/>
  <c r="R138" i="21" s="1"/>
  <c r="J161" i="21"/>
  <c r="J164" i="21"/>
  <c r="O166" i="21"/>
  <c r="R166" i="21" s="1"/>
  <c r="O183" i="21"/>
  <c r="R183" i="21" s="1"/>
  <c r="J196" i="21"/>
  <c r="J200" i="21"/>
  <c r="O205" i="21"/>
  <c r="R205" i="21" s="1"/>
  <c r="J207" i="21"/>
  <c r="J212" i="21"/>
  <c r="J220" i="21"/>
  <c r="J223" i="21"/>
  <c r="J232" i="21"/>
  <c r="O244" i="21"/>
  <c r="R244" i="21" s="1"/>
  <c r="J258" i="21"/>
  <c r="J299" i="21"/>
  <c r="J307" i="21"/>
  <c r="J134" i="21"/>
  <c r="J257" i="21"/>
  <c r="R276" i="21"/>
  <c r="J283" i="21"/>
  <c r="J285" i="21"/>
  <c r="R331" i="21"/>
  <c r="J124" i="21"/>
  <c r="J192" i="21"/>
  <c r="J199" i="21"/>
  <c r="J303" i="21"/>
  <c r="J309" i="21"/>
  <c r="K107" i="21"/>
  <c r="O124" i="21"/>
  <c r="O149" i="21"/>
  <c r="R149" i="21" s="1"/>
  <c r="J157" i="21"/>
  <c r="J160" i="21"/>
  <c r="O234" i="21"/>
  <c r="R234" i="21" s="1"/>
  <c r="J91" i="21"/>
  <c r="N99" i="21"/>
  <c r="R99" i="21" s="1"/>
  <c r="J114" i="21"/>
  <c r="J184" i="21"/>
  <c r="O189" i="21"/>
  <c r="R189" i="21" s="1"/>
  <c r="J191" i="21"/>
  <c r="J216" i="21"/>
  <c r="N284" i="21"/>
  <c r="R284" i="21" s="1"/>
  <c r="N285" i="21"/>
  <c r="R285" i="21" s="1"/>
  <c r="L318" i="21"/>
  <c r="J60" i="21"/>
  <c r="K71" i="21"/>
  <c r="J88" i="21"/>
  <c r="J97" i="21"/>
  <c r="R131" i="21"/>
  <c r="O144" i="21"/>
  <c r="R144" i="21" s="1"/>
  <c r="O169" i="21"/>
  <c r="R169" i="21" s="1"/>
  <c r="O173" i="21"/>
  <c r="R173" i="21" s="1"/>
  <c r="O177" i="21"/>
  <c r="R177" i="21" s="1"/>
  <c r="O181" i="21"/>
  <c r="R181" i="21" s="1"/>
  <c r="O195" i="21"/>
  <c r="R195" i="21" s="1"/>
  <c r="J230" i="21"/>
  <c r="O245" i="21"/>
  <c r="R245" i="21" s="1"/>
  <c r="J308" i="21"/>
  <c r="N314" i="21"/>
  <c r="R33" i="21"/>
  <c r="R7" i="21"/>
  <c r="J7" i="21"/>
  <c r="L13" i="21"/>
  <c r="J16" i="21"/>
  <c r="J49" i="21"/>
  <c r="O49" i="21"/>
  <c r="J105" i="21"/>
  <c r="N105" i="21"/>
  <c r="R105" i="21" s="1"/>
  <c r="J142" i="21"/>
  <c r="O142" i="21"/>
  <c r="R142" i="21" s="1"/>
  <c r="N46" i="21"/>
  <c r="R46" i="21" s="1"/>
  <c r="J46" i="21"/>
  <c r="N55" i="21"/>
  <c r="R55" i="21" s="1"/>
  <c r="J79" i="21"/>
  <c r="N79" i="21"/>
  <c r="R79" i="21" s="1"/>
  <c r="N82" i="21"/>
  <c r="R82" i="21" s="1"/>
  <c r="J86" i="21"/>
  <c r="N86" i="21"/>
  <c r="R86" i="21" s="1"/>
  <c r="J193" i="21"/>
  <c r="O193" i="21"/>
  <c r="R193" i="21" s="1"/>
  <c r="N115" i="21"/>
  <c r="R115" i="21" s="1"/>
  <c r="J115" i="21"/>
  <c r="M16" i="21"/>
  <c r="N30" i="21"/>
  <c r="R30" i="21" s="1"/>
  <c r="J43" i="21"/>
  <c r="J51" i="21"/>
  <c r="L71" i="21"/>
  <c r="J121" i="21"/>
  <c r="N121" i="21"/>
  <c r="R121" i="21" s="1"/>
  <c r="J185" i="21"/>
  <c r="O185" i="21"/>
  <c r="R185" i="21" s="1"/>
  <c r="J34" i="21"/>
  <c r="N34" i="21"/>
  <c r="N54" i="21"/>
  <c r="R54" i="21" s="1"/>
  <c r="N81" i="21"/>
  <c r="R81" i="21" s="1"/>
  <c r="N83" i="21"/>
  <c r="R83" i="21" s="1"/>
  <c r="J85" i="21"/>
  <c r="O85" i="21"/>
  <c r="R85" i="21" s="1"/>
  <c r="J104" i="21"/>
  <c r="N104" i="21"/>
  <c r="R104" i="21" s="1"/>
  <c r="N106" i="21"/>
  <c r="R106" i="21" s="1"/>
  <c r="J106" i="21"/>
  <c r="K263" i="21"/>
  <c r="J109" i="21"/>
  <c r="N109" i="21"/>
  <c r="O5" i="21"/>
  <c r="M7" i="21"/>
  <c r="L20" i="21"/>
  <c r="R15" i="21"/>
  <c r="N23" i="21"/>
  <c r="R23" i="21" s="1"/>
  <c r="K65" i="21"/>
  <c r="N45" i="21"/>
  <c r="R45" i="21" s="1"/>
  <c r="J50" i="21"/>
  <c r="J70" i="21"/>
  <c r="L263" i="21"/>
  <c r="J118" i="21"/>
  <c r="O118" i="21"/>
  <c r="J8" i="21"/>
  <c r="K20" i="21"/>
  <c r="M8" i="21"/>
  <c r="L31" i="21"/>
  <c r="J53" i="21"/>
  <c r="N56" i="21"/>
  <c r="R56" i="21" s="1"/>
  <c r="J77" i="21"/>
  <c r="O77" i="21"/>
  <c r="J80" i="21"/>
  <c r="N87" i="21"/>
  <c r="R87" i="21" s="1"/>
  <c r="N52" i="21"/>
  <c r="R52" i="21" s="1"/>
  <c r="N26" i="21"/>
  <c r="R26" i="21" s="1"/>
  <c r="M9" i="21"/>
  <c r="M10" i="21"/>
  <c r="O18" i="21"/>
  <c r="R18" i="21" s="1"/>
  <c r="O22" i="21"/>
  <c r="O31" i="21" s="1"/>
  <c r="L65" i="21"/>
  <c r="J27" i="21"/>
  <c r="N28" i="21"/>
  <c r="R28" i="21" s="1"/>
  <c r="K31" i="21"/>
  <c r="O41" i="21"/>
  <c r="N53" i="21"/>
  <c r="R53" i="21" s="1"/>
  <c r="N80" i="21"/>
  <c r="R80" i="21" s="1"/>
  <c r="R102" i="21"/>
  <c r="J103" i="21"/>
  <c r="J111" i="21"/>
  <c r="N111" i="21"/>
  <c r="R111" i="21" s="1"/>
  <c r="J120" i="21"/>
  <c r="N120" i="21"/>
  <c r="R120" i="21" s="1"/>
  <c r="J208" i="21"/>
  <c r="J238" i="21"/>
  <c r="O238" i="21"/>
  <c r="R238" i="21" s="1"/>
  <c r="O305" i="21"/>
  <c r="R305" i="21" s="1"/>
  <c r="J305" i="21"/>
  <c r="J126" i="21"/>
  <c r="O225" i="21"/>
  <c r="R225" i="21" s="1"/>
  <c r="J225" i="21"/>
  <c r="J281" i="21"/>
  <c r="O281" i="21"/>
  <c r="R281" i="21" s="1"/>
  <c r="N84" i="21"/>
  <c r="R84" i="21" s="1"/>
  <c r="O101" i="21"/>
  <c r="N103" i="21"/>
  <c r="R103" i="21" s="1"/>
  <c r="J129" i="21"/>
  <c r="O148" i="21"/>
  <c r="R148" i="21" s="1"/>
  <c r="J183" i="21"/>
  <c r="O186" i="21"/>
  <c r="R186" i="21" s="1"/>
  <c r="J190" i="21"/>
  <c r="O194" i="21"/>
  <c r="R194" i="21" s="1"/>
  <c r="J198" i="21"/>
  <c r="O202" i="21"/>
  <c r="R202" i="21" s="1"/>
  <c r="J206" i="21"/>
  <c r="J246" i="21"/>
  <c r="O246" i="21"/>
  <c r="R246" i="21" s="1"/>
  <c r="J61" i="21"/>
  <c r="N126" i="21"/>
  <c r="R126" i="21" s="1"/>
  <c r="O201" i="21"/>
  <c r="R201" i="21" s="1"/>
  <c r="J242" i="21"/>
  <c r="O242" i="21"/>
  <c r="R242" i="21" s="1"/>
  <c r="J294" i="21"/>
  <c r="O294" i="21"/>
  <c r="R294" i="21" s="1"/>
  <c r="J19" i="21"/>
  <c r="J42" i="21"/>
  <c r="J67" i="21"/>
  <c r="J73" i="21"/>
  <c r="N91" i="21"/>
  <c r="R91" i="21" s="1"/>
  <c r="J98" i="21"/>
  <c r="J221" i="21"/>
  <c r="O221" i="21"/>
  <c r="R221" i="21" s="1"/>
  <c r="O233" i="21"/>
  <c r="R233" i="21" s="1"/>
  <c r="J233" i="21"/>
  <c r="J47" i="21"/>
  <c r="N58" i="21"/>
  <c r="R58" i="21" s="1"/>
  <c r="J69" i="21"/>
  <c r="J123" i="21"/>
  <c r="O125" i="21"/>
  <c r="R125" i="21" s="1"/>
  <c r="O141" i="21"/>
  <c r="R141" i="21" s="1"/>
  <c r="O237" i="21"/>
  <c r="R237" i="21" s="1"/>
  <c r="J78" i="21"/>
  <c r="J102" i="21"/>
  <c r="J116" i="21"/>
  <c r="J122" i="21"/>
  <c r="O217" i="21"/>
  <c r="R217" i="21" s="1"/>
  <c r="J217" i="21"/>
  <c r="J119" i="21"/>
  <c r="J229" i="21"/>
  <c r="O229" i="21"/>
  <c r="R229" i="21" s="1"/>
  <c r="J290" i="21"/>
  <c r="O290" i="21"/>
  <c r="R290" i="21" s="1"/>
  <c r="J297" i="21"/>
  <c r="O297" i="21"/>
  <c r="R297" i="21" s="1"/>
  <c r="O240" i="21"/>
  <c r="R240" i="21" s="1"/>
  <c r="O248" i="21"/>
  <c r="R248" i="21" s="1"/>
  <c r="N282" i="21"/>
  <c r="R282" i="21" s="1"/>
  <c r="O287" i="21"/>
  <c r="R287" i="21" s="1"/>
  <c r="O291" i="21"/>
  <c r="R291" i="21" s="1"/>
  <c r="N298" i="21"/>
  <c r="R298" i="21" s="1"/>
  <c r="O239" i="21"/>
  <c r="R239" i="21" s="1"/>
  <c r="O247" i="21"/>
  <c r="R247" i="21" s="1"/>
  <c r="J278" i="21"/>
  <c r="N279" i="21"/>
  <c r="R279" i="21" s="1"/>
  <c r="J300" i="21"/>
  <c r="N300" i="21"/>
  <c r="R300" i="21" s="1"/>
  <c r="J265" i="21"/>
  <c r="J266" i="21"/>
  <c r="J267" i="21"/>
  <c r="J268" i="21"/>
  <c r="J273" i="21"/>
  <c r="J274" i="21"/>
  <c r="J275" i="21"/>
  <c r="J276" i="21"/>
  <c r="J277" i="21"/>
  <c r="J302" i="21"/>
  <c r="J317" i="21"/>
  <c r="N317" i="21"/>
  <c r="J316" i="21"/>
  <c r="N316" i="21"/>
  <c r="L310" i="21"/>
  <c r="O265" i="21"/>
  <c r="J270" i="21"/>
  <c r="O289" i="21"/>
  <c r="R289" i="21" s="1"/>
  <c r="O293" i="21"/>
  <c r="R293" i="21" s="1"/>
  <c r="O296" i="21"/>
  <c r="R296" i="21" s="1"/>
  <c r="J304" i="21"/>
  <c r="N267" i="21"/>
  <c r="R267" i="21" s="1"/>
  <c r="N273" i="21"/>
  <c r="R273" i="21" s="1"/>
  <c r="J282" i="21"/>
  <c r="J301" i="21"/>
  <c r="K318" i="21"/>
  <c r="J315" i="21"/>
  <c r="O250" i="21"/>
  <c r="R250" i="21" s="1"/>
  <c r="N265" i="21"/>
  <c r="O272" i="21"/>
  <c r="R272" i="21" s="1"/>
  <c r="J286" i="21"/>
  <c r="O288" i="21"/>
  <c r="R288" i="21" s="1"/>
  <c r="O292" i="21"/>
  <c r="R292" i="21" s="1"/>
  <c r="O295" i="21"/>
  <c r="R295" i="21" s="1"/>
  <c r="R312" i="21" l="1"/>
  <c r="R62" i="21"/>
  <c r="R77" i="21"/>
  <c r="R101" i="21"/>
  <c r="R41" i="21"/>
  <c r="R95" i="21"/>
  <c r="R315" i="21"/>
  <c r="R49" i="21"/>
  <c r="R63" i="21"/>
  <c r="R124" i="21"/>
  <c r="O13" i="21"/>
  <c r="R314" i="21"/>
  <c r="N13" i="21"/>
  <c r="J31" i="21"/>
  <c r="N71" i="21"/>
  <c r="R22" i="21"/>
  <c r="R31" i="21" s="1"/>
  <c r="N318" i="21"/>
  <c r="R67" i="21"/>
  <c r="R71" i="21" s="1"/>
  <c r="M71" i="21"/>
  <c r="M318" i="21"/>
  <c r="R118" i="21"/>
  <c r="J13" i="21"/>
  <c r="J318" i="21"/>
  <c r="O318" i="21"/>
  <c r="K333" i="21"/>
  <c r="M20" i="21"/>
  <c r="O263" i="21"/>
  <c r="R129" i="21"/>
  <c r="M65" i="21"/>
  <c r="M13" i="21"/>
  <c r="M107" i="21"/>
  <c r="J65" i="21"/>
  <c r="J20" i="21"/>
  <c r="M310" i="21"/>
  <c r="M31" i="21"/>
  <c r="L333" i="21"/>
  <c r="O20" i="21"/>
  <c r="R317" i="21"/>
  <c r="O107" i="21"/>
  <c r="J310" i="21"/>
  <c r="R316" i="21"/>
  <c r="J107" i="21"/>
  <c r="M263" i="21"/>
  <c r="N107" i="21"/>
  <c r="O310" i="21"/>
  <c r="J71" i="21"/>
  <c r="R20" i="21"/>
  <c r="N263" i="21"/>
  <c r="R109" i="21"/>
  <c r="O65" i="21"/>
  <c r="J263" i="21"/>
  <c r="R5" i="21"/>
  <c r="R13" i="21" s="1"/>
  <c r="N20" i="21"/>
  <c r="N31" i="21"/>
  <c r="N310" i="21"/>
  <c r="R265" i="21"/>
  <c r="R310" i="21" s="1"/>
  <c r="R34" i="21"/>
  <c r="N65" i="21"/>
  <c r="R107" i="21" l="1"/>
  <c r="R65" i="21"/>
  <c r="M333" i="21"/>
  <c r="N333" i="21"/>
  <c r="J333" i="21"/>
  <c r="R263" i="21"/>
  <c r="O333" i="21"/>
  <c r="R318" i="21"/>
  <c r="R333" i="21" l="1"/>
  <c r="R335" i="21" s="1"/>
  <c r="H17" i="20" s="1"/>
</calcChain>
</file>

<file path=xl/sharedStrings.xml><?xml version="1.0" encoding="utf-8"?>
<sst xmlns="http://schemas.openxmlformats.org/spreadsheetml/2006/main" count="721" uniqueCount="432">
  <si>
    <t>単価</t>
    <rPh sb="0" eb="2">
      <t>タンカ</t>
    </rPh>
    <phoneticPr fontId="5"/>
  </si>
  <si>
    <t>地区警備本部車両（8人乗り）</t>
    <rPh sb="0" eb="2">
      <t>チク</t>
    </rPh>
    <rPh sb="2" eb="4">
      <t>ケイビ</t>
    </rPh>
    <rPh sb="4" eb="6">
      <t>ホンブ</t>
    </rPh>
    <rPh sb="6" eb="8">
      <t>シャリョウ</t>
    </rPh>
    <rPh sb="10" eb="11">
      <t>ニン</t>
    </rPh>
    <rPh sb="11" eb="12">
      <t>ノ</t>
    </rPh>
    <phoneticPr fontId="5"/>
  </si>
  <si>
    <t>迂回誘導用サインカー</t>
    <rPh sb="0" eb="2">
      <t>ウカイ</t>
    </rPh>
    <rPh sb="2" eb="5">
      <t>ユウドウヨウ</t>
    </rPh>
    <phoneticPr fontId="5"/>
  </si>
  <si>
    <t>燃料代</t>
    <rPh sb="0" eb="3">
      <t>ネンリョウダイ</t>
    </rPh>
    <phoneticPr fontId="5"/>
  </si>
  <si>
    <t>駐車料金</t>
    <rPh sb="0" eb="2">
      <t>チュウシャ</t>
    </rPh>
    <rPh sb="2" eb="4">
      <t>リョウキン</t>
    </rPh>
    <phoneticPr fontId="5"/>
  </si>
  <si>
    <t>資機材配送料金</t>
    <rPh sb="0" eb="3">
      <t>シキザイ</t>
    </rPh>
    <rPh sb="3" eb="5">
      <t>ハイソウ</t>
    </rPh>
    <rPh sb="5" eb="7">
      <t>リョウキン</t>
    </rPh>
    <phoneticPr fontId="5"/>
  </si>
  <si>
    <t>数量②</t>
    <rPh sb="0" eb="2">
      <t>スウリョウ</t>
    </rPh>
    <phoneticPr fontId="5"/>
  </si>
  <si>
    <t>数量①</t>
    <rPh sb="0" eb="2">
      <t>スウリョウ</t>
    </rPh>
    <phoneticPr fontId="5"/>
  </si>
  <si>
    <t>走路図作成費</t>
    <rPh sb="0" eb="2">
      <t>ソウロ</t>
    </rPh>
    <rPh sb="2" eb="3">
      <t>ズ</t>
    </rPh>
    <rPh sb="3" eb="5">
      <t>サクセイ</t>
    </rPh>
    <rPh sb="5" eb="6">
      <t>ヒ</t>
    </rPh>
    <phoneticPr fontId="5"/>
  </si>
  <si>
    <t>徐行旗</t>
    <rPh sb="0" eb="2">
      <t>ジョコウ</t>
    </rPh>
    <rPh sb="2" eb="3">
      <t>ハタ</t>
    </rPh>
    <phoneticPr fontId="5"/>
  </si>
  <si>
    <t>項目</t>
    <rPh sb="0" eb="2">
      <t>コウモク</t>
    </rPh>
    <phoneticPr fontId="5"/>
  </si>
  <si>
    <t>警備員確保に関わる通信費・交通費・人件費</t>
    <rPh sb="0" eb="3">
      <t>ケイビイン</t>
    </rPh>
    <rPh sb="3" eb="5">
      <t>カクホ</t>
    </rPh>
    <rPh sb="6" eb="7">
      <t>カカ</t>
    </rPh>
    <rPh sb="9" eb="12">
      <t>ツウシンヒ</t>
    </rPh>
    <rPh sb="13" eb="16">
      <t>コウツウヒ</t>
    </rPh>
    <rPh sb="17" eb="20">
      <t>ジンケンヒ</t>
    </rPh>
    <phoneticPr fontId="5"/>
  </si>
  <si>
    <t>警察、消防等その他機関との調整業務</t>
    <rPh sb="0" eb="2">
      <t>ケイサツ</t>
    </rPh>
    <rPh sb="3" eb="5">
      <t>ショウボウ</t>
    </rPh>
    <rPh sb="5" eb="6">
      <t>トウ</t>
    </rPh>
    <rPh sb="8" eb="9">
      <t>タ</t>
    </rPh>
    <rPh sb="9" eb="11">
      <t>キカン</t>
    </rPh>
    <rPh sb="13" eb="15">
      <t>チョウセイ</t>
    </rPh>
    <rPh sb="15" eb="17">
      <t>ギョウム</t>
    </rPh>
    <phoneticPr fontId="5"/>
  </si>
  <si>
    <t>資料等出力費</t>
    <rPh sb="0" eb="2">
      <t>シリョウ</t>
    </rPh>
    <rPh sb="2" eb="3">
      <t>トウ</t>
    </rPh>
    <rPh sb="3" eb="5">
      <t>シュツリョク</t>
    </rPh>
    <rPh sb="5" eb="6">
      <t>ヒ</t>
    </rPh>
    <phoneticPr fontId="5"/>
  </si>
  <si>
    <t>警備実施結果報告書作成</t>
    <rPh sb="0" eb="2">
      <t>ケイビ</t>
    </rPh>
    <rPh sb="2" eb="4">
      <t>ジッシ</t>
    </rPh>
    <rPh sb="4" eb="6">
      <t>ケッカ</t>
    </rPh>
    <rPh sb="6" eb="9">
      <t>ホウコクショ</t>
    </rPh>
    <rPh sb="9" eb="11">
      <t>サクセイ</t>
    </rPh>
    <phoneticPr fontId="5"/>
  </si>
  <si>
    <t>名称</t>
    <rPh sb="0" eb="2">
      <t>メイショウ</t>
    </rPh>
    <phoneticPr fontId="5"/>
  </si>
  <si>
    <t>おかやまマラソン事務局主催の定例会出席の経費</t>
    <rPh sb="8" eb="11">
      <t>ジムキョク</t>
    </rPh>
    <rPh sb="11" eb="13">
      <t>シュサイ</t>
    </rPh>
    <rPh sb="14" eb="16">
      <t>テイレイ</t>
    </rPh>
    <rPh sb="16" eb="17">
      <t>カイ</t>
    </rPh>
    <rPh sb="17" eb="19">
      <t>シュッセキ</t>
    </rPh>
    <rPh sb="20" eb="22">
      <t>ケイヒ</t>
    </rPh>
    <phoneticPr fontId="5"/>
  </si>
  <si>
    <t>※警備員の研修について、回数、手段等検討の上、積算してください。</t>
    <rPh sb="1" eb="4">
      <t>ケイビイン</t>
    </rPh>
    <rPh sb="5" eb="7">
      <t>ケンシュウ</t>
    </rPh>
    <rPh sb="12" eb="14">
      <t>カイスウ</t>
    </rPh>
    <rPh sb="15" eb="17">
      <t>シュダン</t>
    </rPh>
    <rPh sb="17" eb="18">
      <t>トウ</t>
    </rPh>
    <rPh sb="18" eb="20">
      <t>ケントウ</t>
    </rPh>
    <rPh sb="21" eb="22">
      <t>ウエ</t>
    </rPh>
    <rPh sb="23" eb="25">
      <t>セキサン</t>
    </rPh>
    <phoneticPr fontId="5"/>
  </si>
  <si>
    <t>総合警備本部用車両（10人乗り）</t>
    <rPh sb="0" eb="2">
      <t>ソウゴウ</t>
    </rPh>
    <rPh sb="2" eb="4">
      <t>ケイビ</t>
    </rPh>
    <rPh sb="4" eb="7">
      <t>ホンブヨウ</t>
    </rPh>
    <rPh sb="7" eb="9">
      <t>シャリョウ</t>
    </rPh>
    <rPh sb="12" eb="13">
      <t>ニン</t>
    </rPh>
    <rPh sb="13" eb="14">
      <t>ノ</t>
    </rPh>
    <phoneticPr fontId="5"/>
  </si>
  <si>
    <t>警備員人件費（旅費、宿泊費含む。）</t>
    <rPh sb="0" eb="3">
      <t>ケイビイン</t>
    </rPh>
    <rPh sb="3" eb="6">
      <t>ジンケンヒ</t>
    </rPh>
    <rPh sb="7" eb="9">
      <t>リョヒ</t>
    </rPh>
    <rPh sb="10" eb="13">
      <t>シュクハクヒ</t>
    </rPh>
    <rPh sb="13" eb="14">
      <t>フク</t>
    </rPh>
    <phoneticPr fontId="5"/>
  </si>
  <si>
    <t>金額（円）
(税抜き)</t>
    <rPh sb="0" eb="2">
      <t>キンガク</t>
    </rPh>
    <rPh sb="3" eb="4">
      <t>エン</t>
    </rPh>
    <rPh sb="7" eb="8">
      <t>ゼイ</t>
    </rPh>
    <rPh sb="8" eb="9">
      <t>ヌ</t>
    </rPh>
    <phoneticPr fontId="5"/>
  </si>
  <si>
    <t>警備計画に関すること</t>
    <rPh sb="0" eb="2">
      <t>ケイビ</t>
    </rPh>
    <rPh sb="2" eb="4">
      <t>ケイカク</t>
    </rPh>
    <rPh sb="5" eb="6">
      <t>カン</t>
    </rPh>
    <phoneticPr fontId="5"/>
  </si>
  <si>
    <t>走路図作成に関すること</t>
    <rPh sb="0" eb="2">
      <t>ソウロ</t>
    </rPh>
    <rPh sb="2" eb="3">
      <t>ズ</t>
    </rPh>
    <rPh sb="3" eb="5">
      <t>サクセイ</t>
    </rPh>
    <rPh sb="6" eb="7">
      <t>カン</t>
    </rPh>
    <phoneticPr fontId="5"/>
  </si>
  <si>
    <t>関係機関との連絡調整に関すること</t>
    <rPh sb="0" eb="2">
      <t>カンケイ</t>
    </rPh>
    <rPh sb="2" eb="4">
      <t>キカン</t>
    </rPh>
    <rPh sb="6" eb="8">
      <t>レンラク</t>
    </rPh>
    <rPh sb="8" eb="10">
      <t>チョウセイ</t>
    </rPh>
    <rPh sb="11" eb="12">
      <t>カン</t>
    </rPh>
    <phoneticPr fontId="5"/>
  </si>
  <si>
    <t>警備用車両の調達に関すること</t>
    <rPh sb="0" eb="2">
      <t>ケイビ</t>
    </rPh>
    <rPh sb="2" eb="3">
      <t>ヨウ</t>
    </rPh>
    <rPh sb="3" eb="5">
      <t>シャリョウ</t>
    </rPh>
    <rPh sb="6" eb="8">
      <t>チョウタツ</t>
    </rPh>
    <rPh sb="9" eb="10">
      <t>カン</t>
    </rPh>
    <phoneticPr fontId="5"/>
  </si>
  <si>
    <t>警備実施結果報告書に関すること</t>
    <rPh sb="0" eb="2">
      <t>ケイビ</t>
    </rPh>
    <rPh sb="2" eb="4">
      <t>ジッシ</t>
    </rPh>
    <rPh sb="4" eb="6">
      <t>ケッカ</t>
    </rPh>
    <rPh sb="6" eb="9">
      <t>ホウコクショ</t>
    </rPh>
    <rPh sb="10" eb="11">
      <t>カン</t>
    </rPh>
    <phoneticPr fontId="5"/>
  </si>
  <si>
    <t>警備員の研修に関すること</t>
    <rPh sb="0" eb="3">
      <t>ケイビイン</t>
    </rPh>
    <rPh sb="4" eb="6">
      <t>ケンシュウ</t>
    </rPh>
    <rPh sb="7" eb="8">
      <t>カン</t>
    </rPh>
    <phoneticPr fontId="5"/>
  </si>
  <si>
    <t>資材撤去トラック　※３ｔトラック２台、運転手２名、撤去作業員４名、回送費含む。）</t>
    <rPh sb="0" eb="2">
      <t>シザイ</t>
    </rPh>
    <rPh sb="2" eb="4">
      <t>テッキョ</t>
    </rPh>
    <rPh sb="17" eb="18">
      <t>ダイ</t>
    </rPh>
    <rPh sb="19" eb="22">
      <t>ウンテンシュ</t>
    </rPh>
    <rPh sb="23" eb="24">
      <t>メイ</t>
    </rPh>
    <rPh sb="25" eb="27">
      <t>テッキョ</t>
    </rPh>
    <rPh sb="27" eb="30">
      <t>サギョウイン</t>
    </rPh>
    <rPh sb="31" eb="32">
      <t>メイ</t>
    </rPh>
    <rPh sb="33" eb="36">
      <t>カイソウヒ</t>
    </rPh>
    <rPh sb="36" eb="37">
      <t>フク</t>
    </rPh>
    <phoneticPr fontId="5"/>
  </si>
  <si>
    <t>：8時間保障の適用</t>
    <rPh sb="2" eb="4">
      <t>ジカン</t>
    </rPh>
    <rPh sb="4" eb="6">
      <t>ホショウ</t>
    </rPh>
    <rPh sb="7" eb="9">
      <t>テキヨウ</t>
    </rPh>
    <phoneticPr fontId="8"/>
  </si>
  <si>
    <t>※上記項目の内、「＜検定＞」は「交通誘導警備業務１級又は２級検定合格警備員」を、「（スタッフ）」及び「（警備スタッフ）」は「アルバイト等」を、「その他」は「その他の交通誘導警備員」を配置する。</t>
    <rPh sb="1" eb="3">
      <t>ジョウキ</t>
    </rPh>
    <rPh sb="3" eb="5">
      <t>コウモク</t>
    </rPh>
    <rPh sb="6" eb="7">
      <t>ウチ</t>
    </rPh>
    <rPh sb="48" eb="49">
      <t>オヨ</t>
    </rPh>
    <rPh sb="52" eb="54">
      <t>ケイビ</t>
    </rPh>
    <rPh sb="67" eb="68">
      <t>ナド</t>
    </rPh>
    <rPh sb="91" eb="93">
      <t>ハイチ</t>
    </rPh>
    <phoneticPr fontId="8"/>
  </si>
  <si>
    <t>総合計（消費税別途）</t>
    <rPh sb="0" eb="1">
      <t>ソウ</t>
    </rPh>
    <rPh sb="1" eb="3">
      <t>ゴウケイ</t>
    </rPh>
    <rPh sb="4" eb="7">
      <t>ショウヒゼイ</t>
    </rPh>
    <rPh sb="7" eb="9">
      <t>ベット</t>
    </rPh>
    <phoneticPr fontId="8"/>
  </si>
  <si>
    <t>式</t>
    <rPh sb="0" eb="1">
      <t>シキ</t>
    </rPh>
    <phoneticPr fontId="8"/>
  </si>
  <si>
    <t>その他必要な経費</t>
    <rPh sb="2" eb="3">
      <t>タ</t>
    </rPh>
    <rPh sb="3" eb="5">
      <t>ヒツヨウ</t>
    </rPh>
    <rPh sb="6" eb="8">
      <t>ケイヒ</t>
    </rPh>
    <phoneticPr fontId="8"/>
  </si>
  <si>
    <t>合計</t>
    <rPh sb="0" eb="2">
      <t>ゴウケイ</t>
    </rPh>
    <phoneticPr fontId="8"/>
  </si>
  <si>
    <t>合　計（小計1～10 ）</t>
    <rPh sb="0" eb="1">
      <t>ゴウ</t>
    </rPh>
    <rPh sb="2" eb="3">
      <t>ケイ</t>
    </rPh>
    <rPh sb="4" eb="6">
      <t>ショウケイ</t>
    </rPh>
    <phoneticPr fontId="8"/>
  </si>
  <si>
    <t xml:space="preserve"> </t>
    <phoneticPr fontId="8"/>
  </si>
  <si>
    <t>小計10</t>
    <rPh sb="0" eb="2">
      <t>ショウケイ</t>
    </rPh>
    <phoneticPr fontId="8"/>
  </si>
  <si>
    <t>室</t>
    <rPh sb="0" eb="1">
      <t>シツ</t>
    </rPh>
    <phoneticPr fontId="8"/>
  </si>
  <si>
    <t>11/10(日)</t>
    <phoneticPr fontId="8"/>
  </si>
  <si>
    <t>本部員の宿泊費　</t>
    <rPh sb="0" eb="3">
      <t>ホンブイン</t>
    </rPh>
    <phoneticPr fontId="8"/>
  </si>
  <si>
    <t>11/9(土)</t>
    <phoneticPr fontId="8"/>
  </si>
  <si>
    <t>11/8(金)</t>
    <phoneticPr fontId="8"/>
  </si>
  <si>
    <t>11/7(木)</t>
    <phoneticPr fontId="8"/>
  </si>
  <si>
    <t>11/6(水)</t>
    <phoneticPr fontId="8"/>
  </si>
  <si>
    <t>本部員の宿泊費</t>
    <rPh sb="0" eb="3">
      <t>ホンブイン</t>
    </rPh>
    <phoneticPr fontId="8"/>
  </si>
  <si>
    <t>名</t>
    <rPh sb="0" eb="1">
      <t>メイ</t>
    </rPh>
    <phoneticPr fontId="8"/>
  </si>
  <si>
    <t>予定人数</t>
    <rPh sb="0" eb="2">
      <t>ヨテイ</t>
    </rPh>
    <rPh sb="2" eb="4">
      <t>ニンズウ</t>
    </rPh>
    <phoneticPr fontId="8"/>
  </si>
  <si>
    <t>本部員の交通費</t>
    <rPh sb="0" eb="3">
      <t>ホンブイン</t>
    </rPh>
    <rPh sb="4" eb="7">
      <t>コウツウヒ</t>
    </rPh>
    <phoneticPr fontId="8"/>
  </si>
  <si>
    <t>警備員の移動交通費(県外事業者)＜遠方＞</t>
    <rPh sb="0" eb="3">
      <t>ケイビイン</t>
    </rPh>
    <rPh sb="4" eb="6">
      <t>イドウ</t>
    </rPh>
    <rPh sb="6" eb="9">
      <t>コウツウヒ</t>
    </rPh>
    <rPh sb="10" eb="12">
      <t>ケンガイ</t>
    </rPh>
    <rPh sb="12" eb="15">
      <t>ジギョウシャ</t>
    </rPh>
    <rPh sb="17" eb="19">
      <t>エンポウ</t>
    </rPh>
    <phoneticPr fontId="8"/>
  </si>
  <si>
    <t>警備員の移動交通費(県外事業者)＜近接＞</t>
    <rPh sb="0" eb="3">
      <t>ケイビイン</t>
    </rPh>
    <rPh sb="4" eb="6">
      <t>イドウ</t>
    </rPh>
    <rPh sb="6" eb="9">
      <t>コウツウヒ</t>
    </rPh>
    <rPh sb="10" eb="12">
      <t>ケンガイ</t>
    </rPh>
    <rPh sb="12" eb="15">
      <t>ジギョウシャ</t>
    </rPh>
    <rPh sb="17" eb="19">
      <t>キンセツ</t>
    </rPh>
    <phoneticPr fontId="8"/>
  </si>
  <si>
    <t>警備会社の事前現地調査に係る移動交通費</t>
    <rPh sb="0" eb="4">
      <t>ケイビガイシャ</t>
    </rPh>
    <rPh sb="5" eb="7">
      <t>ジゼン</t>
    </rPh>
    <rPh sb="7" eb="9">
      <t>ゲンチ</t>
    </rPh>
    <rPh sb="9" eb="11">
      <t>チョウサ</t>
    </rPh>
    <rPh sb="12" eb="13">
      <t>カカ</t>
    </rPh>
    <rPh sb="14" eb="19">
      <t>イドウコウツウヒ</t>
    </rPh>
    <phoneticPr fontId="8"/>
  </si>
  <si>
    <t>警備員の移動交通費(県内事業者)＜岡山市外＞</t>
    <rPh sb="0" eb="3">
      <t>ケイビイン</t>
    </rPh>
    <rPh sb="4" eb="6">
      <t>イドウ</t>
    </rPh>
    <rPh sb="6" eb="9">
      <t>コウツウヒ</t>
    </rPh>
    <rPh sb="10" eb="12">
      <t>ケンナイ</t>
    </rPh>
    <rPh sb="12" eb="15">
      <t>ジギョウシャ</t>
    </rPh>
    <rPh sb="17" eb="20">
      <t>オカヤマシ</t>
    </rPh>
    <rPh sb="20" eb="21">
      <t>ガイ</t>
    </rPh>
    <phoneticPr fontId="8"/>
  </si>
  <si>
    <t>警備員の移動交通費(県内事業者)＜岡山市内＞</t>
    <rPh sb="0" eb="3">
      <t>ケイビイン</t>
    </rPh>
    <rPh sb="4" eb="6">
      <t>イドウ</t>
    </rPh>
    <rPh sb="6" eb="9">
      <t>コウツウヒ</t>
    </rPh>
    <rPh sb="10" eb="12">
      <t>ケンナイ</t>
    </rPh>
    <rPh sb="12" eb="15">
      <t>ジギョウシャ</t>
    </rPh>
    <rPh sb="17" eb="21">
      <t>オカヤマシナイ</t>
    </rPh>
    <phoneticPr fontId="8"/>
  </si>
  <si>
    <t>交通宿泊費</t>
    <rPh sb="0" eb="2">
      <t>コウツウ</t>
    </rPh>
    <rPh sb="2" eb="5">
      <t>シュクハクヒ</t>
    </rPh>
    <phoneticPr fontId="8"/>
  </si>
  <si>
    <t>小計9</t>
    <rPh sb="0" eb="2">
      <t>ショウケイ</t>
    </rPh>
    <phoneticPr fontId="8"/>
  </si>
  <si>
    <t>08:30-16:30</t>
    <phoneticPr fontId="8"/>
  </si>
  <si>
    <t>さくら祭典　隣接地駐車場</t>
    <rPh sb="3" eb="5">
      <t>サイテン</t>
    </rPh>
    <rPh sb="6" eb="8">
      <t>リンセツ</t>
    </rPh>
    <rPh sb="8" eb="9">
      <t>チ</t>
    </rPh>
    <rPh sb="9" eb="12">
      <t>チュウシャジョウ</t>
    </rPh>
    <phoneticPr fontId="8"/>
  </si>
  <si>
    <t>06:00-17:00</t>
    <phoneticPr fontId="8"/>
  </si>
  <si>
    <t>07:30-15:30</t>
    <phoneticPr fontId="8"/>
  </si>
  <si>
    <t>清心町資材転換(警備スタッフ)</t>
    <rPh sb="0" eb="3">
      <t>セイシンチョウ</t>
    </rPh>
    <rPh sb="3" eb="7">
      <t>シザイテンカン</t>
    </rPh>
    <rPh sb="8" eb="10">
      <t>ケイビ</t>
    </rPh>
    <phoneticPr fontId="8"/>
  </si>
  <si>
    <t>資材転換アシスタントディレクター</t>
    <rPh sb="0" eb="2">
      <t>シザイ</t>
    </rPh>
    <rPh sb="2" eb="4">
      <t>テンカン</t>
    </rPh>
    <phoneticPr fontId="8"/>
  </si>
  <si>
    <t>資材転換ディレクター</t>
    <rPh sb="0" eb="2">
      <t>シザイ</t>
    </rPh>
    <rPh sb="2" eb="4">
      <t>テンカン</t>
    </rPh>
    <phoneticPr fontId="8"/>
  </si>
  <si>
    <t>08:30-14:00</t>
    <phoneticPr fontId="8"/>
  </si>
  <si>
    <t>慈恵病院バス転回所</t>
    <rPh sb="6" eb="8">
      <t>テンカイ</t>
    </rPh>
    <rPh sb="8" eb="9">
      <t>ジョ</t>
    </rPh>
    <phoneticPr fontId="8"/>
  </si>
  <si>
    <t>05:00-17:00</t>
    <phoneticPr fontId="8"/>
  </si>
  <si>
    <t>ベネッセ駐車場</t>
  </si>
  <si>
    <t>その他</t>
    <rPh sb="2" eb="3">
      <t>タ</t>
    </rPh>
    <phoneticPr fontId="8"/>
  </si>
  <si>
    <t>小計8</t>
    <rPh sb="0" eb="2">
      <t>ショウケイ</t>
    </rPh>
    <phoneticPr fontId="8"/>
  </si>
  <si>
    <t>08:30-13:00</t>
    <phoneticPr fontId="8"/>
  </si>
  <si>
    <t>浦安西(警備スタッフ)</t>
    <rPh sb="0" eb="2">
      <t>ウラヤス</t>
    </rPh>
    <rPh sb="2" eb="3">
      <t>ニシ</t>
    </rPh>
    <rPh sb="4" eb="6">
      <t>ケイビ</t>
    </rPh>
    <phoneticPr fontId="8"/>
  </si>
  <si>
    <t>浦安本町付近(警備スタッフ)</t>
    <rPh sb="0" eb="2">
      <t>ウラヤス</t>
    </rPh>
    <rPh sb="2" eb="4">
      <t>ホンマチ</t>
    </rPh>
    <rPh sb="4" eb="6">
      <t>フキン</t>
    </rPh>
    <rPh sb="7" eb="9">
      <t>ケイビ</t>
    </rPh>
    <phoneticPr fontId="8"/>
  </si>
  <si>
    <t>07:00-13:00</t>
    <phoneticPr fontId="8"/>
  </si>
  <si>
    <t>富田</t>
    <rPh sb="0" eb="2">
      <t>トミタ</t>
    </rPh>
    <phoneticPr fontId="8"/>
  </si>
  <si>
    <t>08:30-14:00</t>
  </si>
  <si>
    <t>郡団地前</t>
  </si>
  <si>
    <t>09:00-15:00</t>
  </si>
  <si>
    <t>08:00-14:00</t>
  </si>
  <si>
    <t>七区小学校口</t>
  </si>
  <si>
    <t>08:00-12:30</t>
  </si>
  <si>
    <t>丙川橋西(警備スタッフ)</t>
    <rPh sb="5" eb="7">
      <t>ケイビ</t>
    </rPh>
    <phoneticPr fontId="8"/>
  </si>
  <si>
    <t>07:00-11:00</t>
  </si>
  <si>
    <t>瓦橋(警備スタッフ)</t>
    <rPh sb="3" eb="5">
      <t>ケイビ</t>
    </rPh>
    <phoneticPr fontId="8"/>
  </si>
  <si>
    <t>09:00-15:30</t>
  </si>
  <si>
    <t>大和町東(警備スタッフ)</t>
    <rPh sb="5" eb="7">
      <t>ケイビ</t>
    </rPh>
    <phoneticPr fontId="8"/>
  </si>
  <si>
    <t>06:30-16:00</t>
  </si>
  <si>
    <t>西税務署前(警備スタッフ)</t>
    <rPh sb="6" eb="8">
      <t>ケイビ</t>
    </rPh>
    <phoneticPr fontId="8"/>
  </si>
  <si>
    <t>07:00-15:30</t>
  </si>
  <si>
    <t>百閒川橋(警備スタッフ)</t>
    <rPh sb="5" eb="7">
      <t>ケイビ</t>
    </rPh>
    <phoneticPr fontId="8"/>
  </si>
  <si>
    <t>07:00-16:00</t>
  </si>
  <si>
    <t>浜三丁目交差点</t>
  </si>
  <si>
    <t>古京交差点＜検定＞</t>
  </si>
  <si>
    <t>古京交差点</t>
    <phoneticPr fontId="8"/>
  </si>
  <si>
    <t>09:00-15:00</t>
    <phoneticPr fontId="8"/>
  </si>
  <si>
    <t>旭東町交差点</t>
  </si>
  <si>
    <t>07:00-13:00</t>
  </si>
  <si>
    <t>青江交差点＜検定＞</t>
  </si>
  <si>
    <t>青江交差点</t>
    <phoneticPr fontId="8"/>
  </si>
  <si>
    <t>郡交差点</t>
  </si>
  <si>
    <t>08:00-12:30</t>
    <phoneticPr fontId="8"/>
  </si>
  <si>
    <t>七区入口交差点＜検定＞</t>
  </si>
  <si>
    <t>七区入口交差点</t>
    <phoneticPr fontId="8"/>
  </si>
  <si>
    <t>08:00-13:30</t>
  </si>
  <si>
    <t>丙川交差点＜検定＞</t>
  </si>
  <si>
    <t>丙川交差点</t>
    <phoneticPr fontId="8"/>
  </si>
  <si>
    <t>07:00-10:30</t>
  </si>
  <si>
    <t>新京橋西交差点＜検定＞</t>
  </si>
  <si>
    <t>大雲寺交差点＜検定＞</t>
  </si>
  <si>
    <t>大雲寺交差点(警備スタッフ)</t>
    <rPh sb="7" eb="9">
      <t>ケイビ</t>
    </rPh>
    <phoneticPr fontId="8"/>
  </si>
  <si>
    <t>大雲寺交差点</t>
    <phoneticPr fontId="8"/>
  </si>
  <si>
    <t>清輝橋交差点＜検定＞</t>
    <phoneticPr fontId="8"/>
  </si>
  <si>
    <t>清輝橋交差点</t>
  </si>
  <si>
    <t>07:30-12:00</t>
  </si>
  <si>
    <t>十日市交差点＜検定＞</t>
    <phoneticPr fontId="8"/>
  </si>
  <si>
    <t>十日市交差点</t>
    <phoneticPr fontId="8"/>
  </si>
  <si>
    <t>厚生町交差点(警備スタッフ)</t>
    <rPh sb="7" eb="9">
      <t>ケイビ</t>
    </rPh>
    <phoneticPr fontId="8"/>
  </si>
  <si>
    <t>昭和町交差点(警備スタッフ)</t>
    <rPh sb="7" eb="9">
      <t>ケイビ</t>
    </rPh>
    <phoneticPr fontId="8"/>
  </si>
  <si>
    <t>伊福町交差点＜検定＞</t>
  </si>
  <si>
    <t>伊福町交差点</t>
    <phoneticPr fontId="8"/>
  </si>
  <si>
    <t>07:00-11:30</t>
  </si>
  <si>
    <t>下中野交差点＜検定＞</t>
  </si>
  <si>
    <t>下中野交差点</t>
    <phoneticPr fontId="8"/>
  </si>
  <si>
    <t>野田西交差点(警備スタッフ)</t>
    <rPh sb="7" eb="9">
      <t>ケイビ</t>
    </rPh>
    <phoneticPr fontId="8"/>
  </si>
  <si>
    <t>06:30-10:30</t>
    <phoneticPr fontId="8"/>
  </si>
  <si>
    <t>首部橋西(警備スタッフ)</t>
    <rPh sb="0" eb="3">
      <t>コウベバシ</t>
    </rPh>
    <rPh sb="3" eb="4">
      <t>ニシ</t>
    </rPh>
    <rPh sb="5" eb="7">
      <t>ケイビ</t>
    </rPh>
    <phoneticPr fontId="8"/>
  </si>
  <si>
    <t>津島京一丁目交差点(警備スタッフ)</t>
    <rPh sb="10" eb="12">
      <t>ケイビ</t>
    </rPh>
    <phoneticPr fontId="8"/>
  </si>
  <si>
    <t>津島交差点＜検定＞</t>
  </si>
  <si>
    <t>津島交差点</t>
    <phoneticPr fontId="8"/>
  </si>
  <si>
    <t>岡大入口交差点＜検定＞</t>
  </si>
  <si>
    <t>岡大入口交差点</t>
    <phoneticPr fontId="8"/>
  </si>
  <si>
    <t>大和町交差点＜検定＞</t>
  </si>
  <si>
    <t>大和町交差点</t>
    <phoneticPr fontId="8"/>
  </si>
  <si>
    <t>広域</t>
    <rPh sb="0" eb="2">
      <t>コウイキ</t>
    </rPh>
    <phoneticPr fontId="8"/>
  </si>
  <si>
    <t>小計7</t>
    <rPh sb="0" eb="2">
      <t>ショウケイ</t>
    </rPh>
    <phoneticPr fontId="8"/>
  </si>
  <si>
    <t>第102班</t>
  </si>
  <si>
    <t>第101班</t>
  </si>
  <si>
    <t>第100班</t>
  </si>
  <si>
    <t>第99班</t>
  </si>
  <si>
    <t>第98班</t>
  </si>
  <si>
    <t>第97班(警備スタッフ)</t>
    <rPh sb="5" eb="7">
      <t>ケイビ</t>
    </rPh>
    <phoneticPr fontId="8"/>
  </si>
  <si>
    <t>第97班</t>
  </si>
  <si>
    <t>第96班</t>
  </si>
  <si>
    <t>第95班(警備スタッフ)</t>
    <rPh sb="5" eb="7">
      <t>ケイビ</t>
    </rPh>
    <phoneticPr fontId="8"/>
  </si>
  <si>
    <t>第95班</t>
  </si>
  <si>
    <t>第94班</t>
  </si>
  <si>
    <t>第93班</t>
  </si>
  <si>
    <t>第92班</t>
  </si>
  <si>
    <t>第91班</t>
  </si>
  <si>
    <t>第90班</t>
  </si>
  <si>
    <t>第89班</t>
  </si>
  <si>
    <t>第88班</t>
  </si>
  <si>
    <t>第87班</t>
  </si>
  <si>
    <t>第86班</t>
  </si>
  <si>
    <t>第85班</t>
  </si>
  <si>
    <t>第84班</t>
  </si>
  <si>
    <t>第83班</t>
  </si>
  <si>
    <t>第82班</t>
  </si>
  <si>
    <t>第81班</t>
  </si>
  <si>
    <t>08:30-14:30</t>
  </si>
  <si>
    <t>第80班</t>
  </si>
  <si>
    <t>第79班</t>
  </si>
  <si>
    <t>第78班</t>
  </si>
  <si>
    <t>第77班</t>
  </si>
  <si>
    <t>第76班</t>
  </si>
  <si>
    <t>第75班</t>
  </si>
  <si>
    <t>第74班</t>
  </si>
  <si>
    <t>第73班＜検定＞</t>
  </si>
  <si>
    <t>第73班</t>
    <phoneticPr fontId="8"/>
  </si>
  <si>
    <t>第72班</t>
  </si>
  <si>
    <t>第71班(第9給水所含む)</t>
    <rPh sb="5" eb="6">
      <t>ダイ</t>
    </rPh>
    <rPh sb="7" eb="9">
      <t>キュウスイ</t>
    </rPh>
    <rPh sb="9" eb="10">
      <t>ジョ</t>
    </rPh>
    <rPh sb="10" eb="11">
      <t>フク</t>
    </rPh>
    <phoneticPr fontId="8"/>
  </si>
  <si>
    <t>第70班</t>
    <phoneticPr fontId="8"/>
  </si>
  <si>
    <t>第69班(警備スタッフ)</t>
  </si>
  <si>
    <t>第69班</t>
    <phoneticPr fontId="8"/>
  </si>
  <si>
    <t>第68班(警備スタッフ)</t>
    <rPh sb="5" eb="7">
      <t>ケイビ</t>
    </rPh>
    <phoneticPr fontId="8"/>
  </si>
  <si>
    <t>第67班(警備スタッフ)</t>
    <rPh sb="5" eb="7">
      <t>ケイビ</t>
    </rPh>
    <phoneticPr fontId="8"/>
  </si>
  <si>
    <t>第66班</t>
  </si>
  <si>
    <t>第65班(警備スタッフ)</t>
    <rPh sb="5" eb="7">
      <t>ケイビ</t>
    </rPh>
    <phoneticPr fontId="8"/>
  </si>
  <si>
    <t>第64班</t>
  </si>
  <si>
    <t>第63班</t>
  </si>
  <si>
    <t>第62班</t>
  </si>
  <si>
    <t>第61班</t>
  </si>
  <si>
    <t>第60班(第8給水所含む)</t>
    <rPh sb="5" eb="6">
      <t>ダイ</t>
    </rPh>
    <rPh sb="7" eb="9">
      <t>キュウスイ</t>
    </rPh>
    <rPh sb="9" eb="10">
      <t>ジョ</t>
    </rPh>
    <rPh sb="10" eb="11">
      <t>フク</t>
    </rPh>
    <phoneticPr fontId="8"/>
  </si>
  <si>
    <t>第59班(第8給水所含む)</t>
    <rPh sb="5" eb="6">
      <t>ダイ</t>
    </rPh>
    <rPh sb="7" eb="9">
      <t>キュウスイ</t>
    </rPh>
    <rPh sb="9" eb="10">
      <t>ジョ</t>
    </rPh>
    <rPh sb="10" eb="11">
      <t>フク</t>
    </rPh>
    <phoneticPr fontId="8"/>
  </si>
  <si>
    <t>第58班</t>
  </si>
  <si>
    <t>第57班</t>
  </si>
  <si>
    <t>第56班</t>
  </si>
  <si>
    <t>第55班</t>
  </si>
  <si>
    <t>第54班</t>
  </si>
  <si>
    <t>第53班</t>
  </si>
  <si>
    <t>第52班</t>
  </si>
  <si>
    <t>第51班</t>
  </si>
  <si>
    <t>第50班</t>
  </si>
  <si>
    <t>第49班</t>
  </si>
  <si>
    <t>08:00-13:00</t>
  </si>
  <si>
    <t>第48班＜検定＞</t>
    <phoneticPr fontId="8"/>
  </si>
  <si>
    <t>第48班</t>
  </si>
  <si>
    <t>第47班＜検定＞</t>
    <phoneticPr fontId="8"/>
  </si>
  <si>
    <t>第47班</t>
  </si>
  <si>
    <t>第46班＜検定＞</t>
    <phoneticPr fontId="8"/>
  </si>
  <si>
    <t>第46班</t>
  </si>
  <si>
    <t>第45班＜検定＞</t>
    <phoneticPr fontId="8"/>
  </si>
  <si>
    <t>第45班</t>
  </si>
  <si>
    <t>第44班＜検定＞</t>
    <phoneticPr fontId="8"/>
  </si>
  <si>
    <t>第44班</t>
  </si>
  <si>
    <t>第42班＜検定＞</t>
    <phoneticPr fontId="8"/>
  </si>
  <si>
    <t>第42班</t>
  </si>
  <si>
    <t>第41班</t>
  </si>
  <si>
    <t>第39班＜検定＞</t>
    <phoneticPr fontId="8"/>
  </si>
  <si>
    <t>第39班</t>
  </si>
  <si>
    <t>第38班(警備スタッフ)</t>
    <rPh sb="5" eb="7">
      <t>ケイビ</t>
    </rPh>
    <phoneticPr fontId="8"/>
  </si>
  <si>
    <t>07:30-13:30</t>
  </si>
  <si>
    <t>第38班＜検定＞</t>
    <phoneticPr fontId="8"/>
  </si>
  <si>
    <t>第38班(広域対応含む)</t>
  </si>
  <si>
    <t>第38班</t>
  </si>
  <si>
    <t>第37班(警備スタッフ)</t>
    <rPh sb="5" eb="7">
      <t>ケイビ</t>
    </rPh>
    <phoneticPr fontId="8"/>
  </si>
  <si>
    <t>第37班</t>
  </si>
  <si>
    <t>第36班(警備スタッフ)</t>
    <rPh sb="5" eb="7">
      <t>ケイビ</t>
    </rPh>
    <phoneticPr fontId="8"/>
  </si>
  <si>
    <t>第36班＜検定＞</t>
    <phoneticPr fontId="8"/>
  </si>
  <si>
    <t>第36班</t>
  </si>
  <si>
    <t>第35班(警備スタッフ)</t>
    <rPh sb="5" eb="7">
      <t>ケイビ</t>
    </rPh>
    <phoneticPr fontId="8"/>
  </si>
  <si>
    <t>第35班＜検定＞</t>
    <phoneticPr fontId="8"/>
  </si>
  <si>
    <t>第35班</t>
  </si>
  <si>
    <t>第34班(警備スタッフ)</t>
    <rPh sb="5" eb="7">
      <t>ケイビ</t>
    </rPh>
    <phoneticPr fontId="8"/>
  </si>
  <si>
    <t>第34班</t>
  </si>
  <si>
    <t>第33班(警備スタッフ)</t>
    <rPh sb="5" eb="7">
      <t>ケイビ</t>
    </rPh>
    <phoneticPr fontId="8"/>
  </si>
  <si>
    <t>第33班＜検定＞</t>
    <phoneticPr fontId="8"/>
  </si>
  <si>
    <t>第33班</t>
  </si>
  <si>
    <t>第32班(警備スタッフ)</t>
    <rPh sb="5" eb="7">
      <t>ケイビ</t>
    </rPh>
    <phoneticPr fontId="8"/>
  </si>
  <si>
    <t>第32班＜検定＞</t>
    <phoneticPr fontId="8"/>
  </si>
  <si>
    <t>第32班</t>
  </si>
  <si>
    <t>07:30-11:30</t>
  </si>
  <si>
    <t>第31班＜検定＞</t>
    <phoneticPr fontId="8"/>
  </si>
  <si>
    <t>第31班</t>
  </si>
  <si>
    <t>第30班＜検定＞</t>
    <phoneticPr fontId="8"/>
  </si>
  <si>
    <t>第30班</t>
  </si>
  <si>
    <t>第29班＜検定＞</t>
    <phoneticPr fontId="8"/>
  </si>
  <si>
    <t>第29班</t>
  </si>
  <si>
    <t>07:30-12:30</t>
    <phoneticPr fontId="8"/>
  </si>
  <si>
    <t>第28班＜検定＞</t>
    <phoneticPr fontId="8"/>
  </si>
  <si>
    <t>第28班</t>
  </si>
  <si>
    <t>第27班＜検定＞</t>
    <phoneticPr fontId="8"/>
  </si>
  <si>
    <t>第27班</t>
  </si>
  <si>
    <t>第26班＜検定＞</t>
    <phoneticPr fontId="8"/>
  </si>
  <si>
    <t>第26班(広域対応含む)</t>
  </si>
  <si>
    <t>第25班＜検定＞</t>
    <phoneticPr fontId="8"/>
  </si>
  <si>
    <t>第25班(広域対応含む)</t>
  </si>
  <si>
    <t>第24班＜検定＞</t>
  </si>
  <si>
    <t>第24班</t>
    <phoneticPr fontId="8"/>
  </si>
  <si>
    <t>第23班＜検定＞</t>
  </si>
  <si>
    <t>第23班(第2給水所含む)</t>
    <rPh sb="5" eb="6">
      <t>ダイ</t>
    </rPh>
    <rPh sb="7" eb="9">
      <t>キュウスイ</t>
    </rPh>
    <rPh sb="9" eb="10">
      <t>ジョ</t>
    </rPh>
    <rPh sb="10" eb="11">
      <t>フク</t>
    </rPh>
    <phoneticPr fontId="8"/>
  </si>
  <si>
    <t>第22班</t>
  </si>
  <si>
    <t>第21班</t>
  </si>
  <si>
    <t>第20班(警備スタッフ)</t>
    <rPh sb="5" eb="7">
      <t>ケイビ</t>
    </rPh>
    <phoneticPr fontId="8"/>
  </si>
  <si>
    <t>第20班</t>
  </si>
  <si>
    <t>第19班</t>
  </si>
  <si>
    <t>第18班</t>
  </si>
  <si>
    <t>第17班</t>
  </si>
  <si>
    <t>06:30-11:00</t>
  </si>
  <si>
    <t>第16班(第1給水所含む)</t>
    <rPh sb="5" eb="6">
      <t>ダイ</t>
    </rPh>
    <rPh sb="7" eb="9">
      <t>キュウスイ</t>
    </rPh>
    <rPh sb="9" eb="10">
      <t>ジョ</t>
    </rPh>
    <rPh sb="10" eb="11">
      <t>フク</t>
    </rPh>
    <phoneticPr fontId="8"/>
  </si>
  <si>
    <t>第15班＜検定＞</t>
  </si>
  <si>
    <t>第15班</t>
    <phoneticPr fontId="8"/>
  </si>
  <si>
    <t>第14班</t>
  </si>
  <si>
    <t>第13班</t>
  </si>
  <si>
    <t>第12班</t>
    <phoneticPr fontId="8"/>
  </si>
  <si>
    <t>第11班</t>
  </si>
  <si>
    <t>西川緑道班</t>
    <rPh sb="0" eb="2">
      <t>ニシガワ</t>
    </rPh>
    <rPh sb="2" eb="5">
      <t>リョクドウハン</t>
    </rPh>
    <phoneticPr fontId="8"/>
  </si>
  <si>
    <t>第10班</t>
    <phoneticPr fontId="8"/>
  </si>
  <si>
    <t>第9班＜検定＞</t>
  </si>
  <si>
    <t>第9班</t>
    <phoneticPr fontId="8"/>
  </si>
  <si>
    <t>第8班(警備スタッフ)</t>
    <rPh sb="4" eb="6">
      <t>ケイビ</t>
    </rPh>
    <phoneticPr fontId="8"/>
  </si>
  <si>
    <t>第8班</t>
  </si>
  <si>
    <t>第7班(警備スタッフ)</t>
    <rPh sb="4" eb="6">
      <t>ケイビ</t>
    </rPh>
    <phoneticPr fontId="8"/>
  </si>
  <si>
    <t>第7班</t>
  </si>
  <si>
    <t>第6班</t>
  </si>
  <si>
    <t>10:00-16:00</t>
    <phoneticPr fontId="8"/>
  </si>
  <si>
    <t>第5班(警備スタッフ)</t>
    <rPh sb="4" eb="6">
      <t>ケイビ</t>
    </rPh>
    <phoneticPr fontId="8"/>
  </si>
  <si>
    <t>第5班＜検定＞</t>
  </si>
  <si>
    <t>第5班(第13給水所含む)</t>
    <rPh sb="4" eb="5">
      <t>ダイ</t>
    </rPh>
    <rPh sb="7" eb="9">
      <t>キュウスイ</t>
    </rPh>
    <rPh sb="9" eb="10">
      <t>ジョ</t>
    </rPh>
    <rPh sb="10" eb="11">
      <t>フク</t>
    </rPh>
    <phoneticPr fontId="8"/>
  </si>
  <si>
    <t>第4班＜検定＞</t>
  </si>
  <si>
    <t>第4班</t>
    <phoneticPr fontId="8"/>
  </si>
  <si>
    <t>第3班＜検定＞</t>
  </si>
  <si>
    <t>第3班</t>
    <phoneticPr fontId="8"/>
  </si>
  <si>
    <t>第2班(B)</t>
  </si>
  <si>
    <t>第2班(A)</t>
  </si>
  <si>
    <t>第1班</t>
    <phoneticPr fontId="8"/>
  </si>
  <si>
    <t>06:00-16:00</t>
  </si>
  <si>
    <t>第0班</t>
    <phoneticPr fontId="8"/>
  </si>
  <si>
    <t>沿道</t>
    <rPh sb="0" eb="2">
      <t>エンドウ</t>
    </rPh>
    <phoneticPr fontId="8"/>
  </si>
  <si>
    <t>小計6</t>
    <rPh sb="0" eb="2">
      <t>ショウケイ</t>
    </rPh>
    <phoneticPr fontId="8"/>
  </si>
  <si>
    <t>05:30-17:00</t>
    <phoneticPr fontId="8"/>
  </si>
  <si>
    <t>夜間設置物警戒</t>
  </si>
  <si>
    <t>遊撃巡回</t>
  </si>
  <si>
    <t>06:00-17:00</t>
  </si>
  <si>
    <t>運動公園交差点＜検定＞</t>
  </si>
  <si>
    <t>運動公園交差点</t>
    <phoneticPr fontId="8"/>
  </si>
  <si>
    <t>国体町交差点</t>
    <phoneticPr fontId="8"/>
  </si>
  <si>
    <t>清心町交差点(警備スタッフ)</t>
    <rPh sb="7" eb="9">
      <t>ケイビ</t>
    </rPh>
    <phoneticPr fontId="8"/>
  </si>
  <si>
    <t>清心町交差点</t>
    <phoneticPr fontId="8"/>
  </si>
  <si>
    <t>奉還町東交差点</t>
  </si>
  <si>
    <t>岡山駅西口周辺 (警備スタッフ)</t>
    <rPh sb="9" eb="11">
      <t>ケイビ</t>
    </rPh>
    <phoneticPr fontId="8"/>
  </si>
  <si>
    <t>岡山駅西口周辺</t>
    <phoneticPr fontId="8"/>
  </si>
  <si>
    <t>会場周辺駐車対策＜検定＞</t>
  </si>
  <si>
    <t>会場周辺駐車対策</t>
    <phoneticPr fontId="8"/>
  </si>
  <si>
    <t>07:00-16:00</t>
    <phoneticPr fontId="8"/>
  </si>
  <si>
    <t>タクシー乗降場</t>
    <rPh sb="4" eb="6">
      <t>ジョウコウ</t>
    </rPh>
    <rPh sb="6" eb="7">
      <t>ジョウ</t>
    </rPh>
    <phoneticPr fontId="8"/>
  </si>
  <si>
    <t>06:30-18:00</t>
  </si>
  <si>
    <t>1F　EV前</t>
  </si>
  <si>
    <t>プレスエリア</t>
  </si>
  <si>
    <t>フィニッシュ関係エリア</t>
  </si>
  <si>
    <t>シティライトスタジアム諸室エリア</t>
  </si>
  <si>
    <t>EXPO警戒</t>
  </si>
  <si>
    <t>05:00-18:00</t>
  </si>
  <si>
    <t>ジップアリーナ</t>
  </si>
  <si>
    <t>05:30-21:00</t>
  </si>
  <si>
    <t>第1駐車場ゲート前道路</t>
  </si>
  <si>
    <t>05:30-21:00</t>
    <phoneticPr fontId="8"/>
  </si>
  <si>
    <t>自由広場内</t>
  </si>
  <si>
    <t>自由広場出入口</t>
  </si>
  <si>
    <t>第2駐車場ゲート前道路</t>
  </si>
  <si>
    <t>05:30-22:00</t>
    <phoneticPr fontId="8"/>
  </si>
  <si>
    <t>第1駐車場ゲート</t>
  </si>
  <si>
    <t>第2駐車場ゲート</t>
  </si>
  <si>
    <t>00:00-22:00</t>
    <phoneticPr fontId="8"/>
  </si>
  <si>
    <t>第3駐車場ゲート</t>
  </si>
  <si>
    <t>11/10（日）</t>
    <rPh sb="6" eb="7">
      <t>ニチ</t>
    </rPh>
    <phoneticPr fontId="8"/>
  </si>
  <si>
    <t>小計5</t>
    <rPh sb="0" eb="2">
      <t>ショウケイ</t>
    </rPh>
    <phoneticPr fontId="8"/>
  </si>
  <si>
    <t>09:00-17:00</t>
  </si>
  <si>
    <t>第1駐車場ゲート内</t>
  </si>
  <si>
    <t>05:30-17:00</t>
  </si>
  <si>
    <t>11/11（月）</t>
    <rPh sb="6" eb="7">
      <t>ゲツ</t>
    </rPh>
    <phoneticPr fontId="8"/>
  </si>
  <si>
    <t>小計4</t>
    <rPh sb="0" eb="2">
      <t>ショウケイ</t>
    </rPh>
    <phoneticPr fontId="8"/>
  </si>
  <si>
    <t>08:00-20:00</t>
    <phoneticPr fontId="8"/>
  </si>
  <si>
    <t>ジップアリーナ南側道路</t>
    <rPh sb="7" eb="9">
      <t>ミナミガワ</t>
    </rPh>
    <rPh sb="9" eb="11">
      <t>ドウロ</t>
    </rPh>
    <phoneticPr fontId="8"/>
  </si>
  <si>
    <t>清心町北</t>
    <phoneticPr fontId="8"/>
  </si>
  <si>
    <t>岡山駅西口周辺(警備スタッフ)</t>
    <rPh sb="8" eb="10">
      <t>ケイビ</t>
    </rPh>
    <phoneticPr fontId="8"/>
  </si>
  <si>
    <t>07:00-20:00</t>
    <phoneticPr fontId="8"/>
  </si>
  <si>
    <t>07:00-24:00</t>
    <phoneticPr fontId="8"/>
  </si>
  <si>
    <t>第1駐車場ゲート前通路</t>
  </si>
  <si>
    <t>第2駐車場ゲート前通路</t>
  </si>
  <si>
    <t>第3駐車場ゲート前通路</t>
  </si>
  <si>
    <t>05:30-22:00</t>
  </si>
  <si>
    <t>05:30-24:00</t>
    <phoneticPr fontId="8"/>
  </si>
  <si>
    <t>スタートフィニッシュ本部</t>
  </si>
  <si>
    <t>11/9（土）</t>
    <rPh sb="5" eb="6">
      <t>ド</t>
    </rPh>
    <phoneticPr fontId="8"/>
  </si>
  <si>
    <t>小計3</t>
    <rPh sb="0" eb="2">
      <t>ショウケイ</t>
    </rPh>
    <phoneticPr fontId="8"/>
  </si>
  <si>
    <t>08：30-18:00</t>
    <phoneticPr fontId="8"/>
  </si>
  <si>
    <t>EXPO会場車両搬入</t>
    <rPh sb="4" eb="6">
      <t>カイジョウ</t>
    </rPh>
    <rPh sb="6" eb="8">
      <t>シャリョウ</t>
    </rPh>
    <rPh sb="8" eb="10">
      <t>ハンニュウ</t>
    </rPh>
    <phoneticPr fontId="8"/>
  </si>
  <si>
    <t>11/8（金）</t>
    <rPh sb="5" eb="6">
      <t>キン</t>
    </rPh>
    <phoneticPr fontId="8"/>
  </si>
  <si>
    <t>小計2</t>
    <rPh sb="0" eb="2">
      <t>ショウケイ</t>
    </rPh>
    <phoneticPr fontId="8"/>
  </si>
  <si>
    <t>11/7（木）</t>
    <rPh sb="5" eb="6">
      <t>モク</t>
    </rPh>
    <phoneticPr fontId="8"/>
  </si>
  <si>
    <t>小計1</t>
    <rPh sb="0" eb="2">
      <t>ショウケイ</t>
    </rPh>
    <phoneticPr fontId="8"/>
  </si>
  <si>
    <t>08:00-16:00</t>
    <phoneticPr fontId="8"/>
  </si>
  <si>
    <t>統括スタッフ(後半部分)</t>
    <rPh sb="0" eb="2">
      <t>トウカツ</t>
    </rPh>
    <rPh sb="7" eb="9">
      <t>コウハン</t>
    </rPh>
    <rPh sb="9" eb="11">
      <t>ブブン</t>
    </rPh>
    <phoneticPr fontId="8"/>
  </si>
  <si>
    <t>07:00-15:00</t>
    <phoneticPr fontId="8"/>
  </si>
  <si>
    <t>統括スタッフ(前半部分)</t>
    <rPh sb="0" eb="2">
      <t>トウカツ</t>
    </rPh>
    <rPh sb="7" eb="9">
      <t>ゼンハン</t>
    </rPh>
    <rPh sb="9" eb="11">
      <t>ブブン</t>
    </rPh>
    <phoneticPr fontId="8"/>
  </si>
  <si>
    <t>規制解除広報車</t>
    <rPh sb="0" eb="2">
      <t>キセイ</t>
    </rPh>
    <rPh sb="2" eb="4">
      <t>カイジョ</t>
    </rPh>
    <rPh sb="4" eb="7">
      <t>コウホウシャ</t>
    </rPh>
    <phoneticPr fontId="8"/>
  </si>
  <si>
    <t>08:30-16:30</t>
  </si>
  <si>
    <t>東警備本部</t>
  </si>
  <si>
    <t>南警備本部</t>
  </si>
  <si>
    <t>北警備本部</t>
  </si>
  <si>
    <t>05:00-21:00</t>
    <phoneticPr fontId="8"/>
  </si>
  <si>
    <t>総合警備本部</t>
  </si>
  <si>
    <t>夜</t>
    <rPh sb="0" eb="1">
      <t>ヨル</t>
    </rPh>
    <phoneticPr fontId="8"/>
  </si>
  <si>
    <t>昼</t>
    <rPh sb="0" eb="1">
      <t>ヒル</t>
    </rPh>
    <phoneticPr fontId="8"/>
  </si>
  <si>
    <t>昼夜計</t>
    <rPh sb="0" eb="2">
      <t>チュウヤ</t>
    </rPh>
    <rPh sb="2" eb="3">
      <t>ケイ</t>
    </rPh>
    <phoneticPr fontId="8"/>
  </si>
  <si>
    <t>時間</t>
    <rPh sb="0" eb="2">
      <t>ジカン</t>
    </rPh>
    <phoneticPr fontId="8"/>
  </si>
  <si>
    <t>終</t>
    <rPh sb="0" eb="1">
      <t>オワ</t>
    </rPh>
    <phoneticPr fontId="8"/>
  </si>
  <si>
    <t>始</t>
    <rPh sb="0" eb="1">
      <t>ハジ</t>
    </rPh>
    <phoneticPr fontId="8"/>
  </si>
  <si>
    <t>警備料金</t>
    <rPh sb="0" eb="2">
      <t>ケイビ</t>
    </rPh>
    <rPh sb="2" eb="4">
      <t>リョウキン</t>
    </rPh>
    <phoneticPr fontId="8"/>
  </si>
  <si>
    <t>警備単価</t>
    <rPh sb="0" eb="2">
      <t>ケイビ</t>
    </rPh>
    <rPh sb="2" eb="4">
      <t>タンカ</t>
    </rPh>
    <phoneticPr fontId="8"/>
  </si>
  <si>
    <t>延時間数</t>
    <rPh sb="0" eb="1">
      <t>ノ</t>
    </rPh>
    <rPh sb="1" eb="4">
      <t>ジカンスウ</t>
    </rPh>
    <phoneticPr fontId="8"/>
  </si>
  <si>
    <t>1日あたりの時間数</t>
    <rPh sb="1" eb="2">
      <t>ニチ</t>
    </rPh>
    <rPh sb="6" eb="9">
      <t>ジカンスウ</t>
    </rPh>
    <phoneticPr fontId="8"/>
  </si>
  <si>
    <t>ポスト</t>
    <phoneticPr fontId="8"/>
  </si>
  <si>
    <t>配置時間</t>
    <rPh sb="0" eb="2">
      <t>ハイチ</t>
    </rPh>
    <rPh sb="2" eb="4">
      <t>ジカン</t>
    </rPh>
    <phoneticPr fontId="8"/>
  </si>
  <si>
    <t>期間</t>
    <rPh sb="0" eb="2">
      <t>キカン</t>
    </rPh>
    <phoneticPr fontId="8"/>
  </si>
  <si>
    <t>項　目</t>
    <rPh sb="0" eb="1">
      <t>コウ</t>
    </rPh>
    <rPh sb="2" eb="3">
      <t>メ</t>
    </rPh>
    <phoneticPr fontId="8"/>
  </si>
  <si>
    <r>
      <t>警備員等の派遣及び警備業務の実施に関すること</t>
    </r>
    <r>
      <rPr>
        <u/>
        <sz val="9"/>
        <rFont val="ＭＳ Ｐゴシック"/>
        <family val="3"/>
        <charset val="128"/>
        <scheme val="minor"/>
      </rPr>
      <t>（別紙【警備員人件費設計書】にて積算してください。）</t>
    </r>
    <rPh sb="0" eb="3">
      <t>ケイビイン</t>
    </rPh>
    <rPh sb="3" eb="4">
      <t>ナド</t>
    </rPh>
    <rPh sb="5" eb="7">
      <t>ハケン</t>
    </rPh>
    <rPh sb="7" eb="8">
      <t>オヨ</t>
    </rPh>
    <rPh sb="9" eb="11">
      <t>ケイビ</t>
    </rPh>
    <rPh sb="11" eb="13">
      <t>ギョウム</t>
    </rPh>
    <rPh sb="14" eb="16">
      <t>ジッシ</t>
    </rPh>
    <rPh sb="17" eb="18">
      <t>カン</t>
    </rPh>
    <rPh sb="23" eb="25">
      <t>ベッシ</t>
    </rPh>
    <rPh sb="26" eb="29">
      <t>ケイビイン</t>
    </rPh>
    <rPh sb="29" eb="32">
      <t>ジンケンヒ</t>
    </rPh>
    <rPh sb="32" eb="35">
      <t>セッケイショ</t>
    </rPh>
    <rPh sb="38" eb="40">
      <t>セキサン</t>
    </rPh>
    <phoneticPr fontId="5"/>
  </si>
  <si>
    <t>第2班(B)＜検定＞</t>
  </si>
  <si>
    <t>第2班(A)＜検定＞</t>
  </si>
  <si>
    <t>第1班＜検定＞</t>
  </si>
  <si>
    <t>第0班＜検定＞</t>
  </si>
  <si>
    <t>12:00-24:00</t>
    <phoneticPr fontId="8"/>
  </si>
  <si>
    <t>保障適用時間</t>
    <rPh sb="0" eb="2">
      <t>ホショウ</t>
    </rPh>
    <rPh sb="2" eb="4">
      <t>テキヨウ</t>
    </rPh>
    <rPh sb="4" eb="6">
      <t>ジカン</t>
    </rPh>
    <phoneticPr fontId="5"/>
  </si>
  <si>
    <t>（配置転換によるポスト・保障適用時間の削減を検討すること）</t>
    <rPh sb="1" eb="5">
      <t>ハイチテンカン</t>
    </rPh>
    <rPh sb="12" eb="18">
      <t>ホショウテキヨウジカン</t>
    </rPh>
    <rPh sb="19" eb="21">
      <t>サクゲン</t>
    </rPh>
    <rPh sb="22" eb="24">
      <t>ケントウ</t>
    </rPh>
    <phoneticPr fontId="8"/>
  </si>
  <si>
    <t>警備資機材に関すること</t>
    <phoneticPr fontId="5"/>
  </si>
  <si>
    <t>警備計画策定、各種マニュアル等の作成（仕様書参照）　</t>
    <rPh sb="0" eb="2">
      <t>ケイビ</t>
    </rPh>
    <rPh sb="2" eb="4">
      <t>ケイカク</t>
    </rPh>
    <rPh sb="4" eb="6">
      <t>サクテイ</t>
    </rPh>
    <rPh sb="7" eb="9">
      <t>カクシュ</t>
    </rPh>
    <rPh sb="14" eb="15">
      <t>トウ</t>
    </rPh>
    <rPh sb="16" eb="18">
      <t>サクセイ</t>
    </rPh>
    <rPh sb="19" eb="22">
      <t>シヨウショ</t>
    </rPh>
    <rPh sb="22" eb="24">
      <t>サンショウ</t>
    </rPh>
    <phoneticPr fontId="5"/>
  </si>
  <si>
    <t>00:00-08:00</t>
    <phoneticPr fontId="8"/>
  </si>
  <si>
    <t>会場周辺駐車対策＜検定＞</t>
    <phoneticPr fontId="5"/>
  </si>
  <si>
    <t>EXPO警戒</t>
    <phoneticPr fontId="5"/>
  </si>
  <si>
    <t>清心町交差点＜検定＞</t>
    <phoneticPr fontId="5"/>
  </si>
  <si>
    <t>清心町北＜検定＞</t>
    <phoneticPr fontId="5"/>
  </si>
  <si>
    <t>09:00-16:00</t>
    <phoneticPr fontId="5"/>
  </si>
  <si>
    <t>車両降車場</t>
    <rPh sb="0" eb="2">
      <t>シャリョウ</t>
    </rPh>
    <rPh sb="2" eb="5">
      <t>コウシャジョウ</t>
    </rPh>
    <phoneticPr fontId="5"/>
  </si>
  <si>
    <t>第2駐車場ゲート</t>
    <phoneticPr fontId="5"/>
  </si>
  <si>
    <t>富田＜検定＞</t>
    <rPh sb="0" eb="2">
      <t>トミタ</t>
    </rPh>
    <phoneticPr fontId="5"/>
  </si>
  <si>
    <t>招待者エリア及び第3駐車場ゲート</t>
    <rPh sb="6" eb="7">
      <t>オヨ</t>
    </rPh>
    <rPh sb="8" eb="9">
      <t>ダイ</t>
    </rPh>
    <rPh sb="10" eb="13">
      <t>チュウシャジョウ</t>
    </rPh>
    <phoneticPr fontId="5"/>
  </si>
  <si>
    <t>ランナーエリア入場口及びシャトルバス旋回場</t>
    <rPh sb="10" eb="11">
      <t>オヨ</t>
    </rPh>
    <rPh sb="18" eb="20">
      <t>センカイ</t>
    </rPh>
    <rPh sb="20" eb="21">
      <t>ジョウ</t>
    </rPh>
    <phoneticPr fontId="5"/>
  </si>
  <si>
    <t>06:30-16:30</t>
    <phoneticPr fontId="5"/>
  </si>
  <si>
    <t>08:30-24:00</t>
    <phoneticPr fontId="8"/>
  </si>
  <si>
    <r>
      <rPr>
        <sz val="11"/>
        <rFont val="ＭＳ Ｐゴシック"/>
        <family val="3"/>
        <charset val="128"/>
      </rPr>
      <t>08：30</t>
    </r>
    <r>
      <rPr>
        <sz val="11"/>
        <rFont val="ＭＳ Ｐゴシック"/>
        <family val="3"/>
        <charset val="128"/>
        <scheme val="minor"/>
      </rPr>
      <t>-21:00</t>
    </r>
    <phoneticPr fontId="8"/>
  </si>
  <si>
    <r>
      <t>第1駐車場</t>
    </r>
    <r>
      <rPr>
        <sz val="11"/>
        <rFont val="ＭＳ Ｐゴシック"/>
        <family val="3"/>
        <charset val="128"/>
      </rPr>
      <t>内</t>
    </r>
    <phoneticPr fontId="5"/>
  </si>
  <si>
    <r>
      <t>00:00-</t>
    </r>
    <r>
      <rPr>
        <sz val="11"/>
        <rFont val="ＭＳ Ｐゴシック"/>
        <family val="3"/>
        <charset val="128"/>
      </rPr>
      <t>12:00</t>
    </r>
    <phoneticPr fontId="8"/>
  </si>
  <si>
    <t>済生会病院前交差点</t>
    <rPh sb="0" eb="3">
      <t>サイセイカイ</t>
    </rPh>
    <rPh sb="3" eb="6">
      <t>ビョウインマエ</t>
    </rPh>
    <rPh sb="6" eb="9">
      <t>コウサテン</t>
    </rPh>
    <phoneticPr fontId="8"/>
  </si>
  <si>
    <t>済生会病院前交差点＜検定＞</t>
    <rPh sb="0" eb="3">
      <t>サイセイカイ</t>
    </rPh>
    <rPh sb="3" eb="6">
      <t>ビョウインマエ</t>
    </rPh>
    <rPh sb="6" eb="9">
      <t>コウサテン</t>
    </rPh>
    <rPh sb="10" eb="12">
      <t>ケンテイ</t>
    </rPh>
    <phoneticPr fontId="8"/>
  </si>
  <si>
    <t>店舗対策</t>
    <rPh sb="0" eb="4">
      <t>テンポタイサク</t>
    </rPh>
    <phoneticPr fontId="8"/>
  </si>
  <si>
    <t>遊撃巡回</t>
    <phoneticPr fontId="8"/>
  </si>
  <si>
    <t>国体町交差点</t>
    <rPh sb="3" eb="6">
      <t>コウサテン</t>
    </rPh>
    <phoneticPr fontId="8"/>
  </si>
  <si>
    <t>国体町交差点＜検定＞</t>
    <rPh sb="0" eb="3">
      <t>コクタイチョウ</t>
    </rPh>
    <rPh sb="3" eb="6">
      <t>コウサテン</t>
    </rPh>
    <rPh sb="7" eb="9">
      <t>ケンテイ</t>
    </rPh>
    <phoneticPr fontId="8"/>
  </si>
  <si>
    <t>運動公園交差点</t>
    <rPh sb="0" eb="4">
      <t>ウンドウコウエン</t>
    </rPh>
    <rPh sb="4" eb="7">
      <t>コウサテン</t>
    </rPh>
    <phoneticPr fontId="8"/>
  </si>
  <si>
    <t>運動公園交差点＜検定＞</t>
    <rPh sb="0" eb="4">
      <t>ウンドウコウエン</t>
    </rPh>
    <rPh sb="4" eb="7">
      <t>コウサテン</t>
    </rPh>
    <rPh sb="8" eb="10">
      <t>ケンテイ</t>
    </rPh>
    <phoneticPr fontId="8"/>
  </si>
  <si>
    <t>08:00-19:30</t>
    <phoneticPr fontId="8"/>
  </si>
  <si>
    <r>
      <t>05:30-</t>
    </r>
    <r>
      <rPr>
        <sz val="11"/>
        <rFont val="ＭＳ Ｐゴシック"/>
        <family val="3"/>
        <charset val="128"/>
      </rPr>
      <t>22:00</t>
    </r>
    <phoneticPr fontId="8"/>
  </si>
  <si>
    <r>
      <rPr>
        <sz val="11"/>
        <rFont val="ＭＳ Ｐゴシック"/>
        <family val="3"/>
        <charset val="128"/>
      </rPr>
      <t>06:30</t>
    </r>
    <r>
      <rPr>
        <sz val="11"/>
        <rFont val="ＭＳ Ｐゴシック"/>
        <family val="3"/>
        <charset val="128"/>
        <scheme val="minor"/>
      </rPr>
      <t>-21:00</t>
    </r>
    <phoneticPr fontId="8"/>
  </si>
  <si>
    <t>09:00-17:00</t>
    <phoneticPr fontId="8"/>
  </si>
  <si>
    <t>清心町北交差点</t>
    <phoneticPr fontId="5"/>
  </si>
  <si>
    <t>済生会病院前交差点＜検定＞</t>
    <rPh sb="6" eb="9">
      <t>コウサテン</t>
    </rPh>
    <phoneticPr fontId="8"/>
  </si>
  <si>
    <t>補助競技場南側及びタクシー乗降場</t>
    <rPh sb="0" eb="5">
      <t>ホジョキョウギジョウ</t>
    </rPh>
    <rPh sb="5" eb="7">
      <t>ミナミガワ</t>
    </rPh>
    <rPh sb="7" eb="8">
      <t>オヨ</t>
    </rPh>
    <rPh sb="13" eb="15">
      <t>ジョウコウ</t>
    </rPh>
    <rPh sb="15" eb="16">
      <t>ジョウ</t>
    </rPh>
    <phoneticPr fontId="8"/>
  </si>
  <si>
    <r>
      <t>07:30-</t>
    </r>
    <r>
      <rPr>
        <sz val="11"/>
        <rFont val="ＭＳ Ｐゴシック"/>
        <family val="3"/>
        <charset val="128"/>
      </rPr>
      <t>12:30</t>
    </r>
    <phoneticPr fontId="8"/>
  </si>
  <si>
    <r>
      <t>第34班(広域対応含む)</t>
    </r>
    <r>
      <rPr>
        <sz val="11"/>
        <rFont val="ＭＳ Ｐゴシック"/>
        <family val="3"/>
        <charset val="128"/>
      </rPr>
      <t>＜検定＞</t>
    </r>
    <phoneticPr fontId="8"/>
  </si>
  <si>
    <r>
      <t>第37班(広域対応含む)</t>
    </r>
    <r>
      <rPr>
        <sz val="11"/>
        <rFont val="ＭＳ Ｐゴシック"/>
        <family val="3"/>
        <charset val="128"/>
      </rPr>
      <t>＜検定＞</t>
    </r>
    <phoneticPr fontId="8"/>
  </si>
  <si>
    <r>
      <t>第40班</t>
    </r>
    <r>
      <rPr>
        <sz val="11"/>
        <rFont val="ＭＳ Ｐゴシック"/>
        <family val="3"/>
        <charset val="128"/>
      </rPr>
      <t>＜検定＞</t>
    </r>
    <phoneticPr fontId="8"/>
  </si>
  <si>
    <r>
      <t>第41班(広域対応含む)</t>
    </r>
    <r>
      <rPr>
        <sz val="11"/>
        <rFont val="ＭＳ Ｐゴシック"/>
        <family val="3"/>
        <charset val="128"/>
      </rPr>
      <t>＜検定＞</t>
    </r>
    <phoneticPr fontId="8"/>
  </si>
  <si>
    <r>
      <t>第43班</t>
    </r>
    <r>
      <rPr>
        <sz val="11"/>
        <rFont val="ＭＳ Ｐゴシック"/>
        <family val="3"/>
        <charset val="128"/>
      </rPr>
      <t>＜検定＞</t>
    </r>
    <phoneticPr fontId="8"/>
  </si>
  <si>
    <t>清心町交差点(警備スタッフ)</t>
    <rPh sb="7" eb="9">
      <t>ケイビ</t>
    </rPh>
    <phoneticPr fontId="5"/>
  </si>
  <si>
    <t>08:00-21:00</t>
    <phoneticPr fontId="5"/>
  </si>
  <si>
    <t>08:00-16:00</t>
    <phoneticPr fontId="5"/>
  </si>
  <si>
    <t>16:00-24:00</t>
    <phoneticPr fontId="8"/>
  </si>
  <si>
    <t>「おかやまマラソン２０２４」警備業務　設計書【警備員人件費】</t>
    <rPh sb="14" eb="18">
      <t>ケイビギョウム</t>
    </rPh>
    <rPh sb="19" eb="22">
      <t>セッケイショ</t>
    </rPh>
    <rPh sb="23" eb="26">
      <t>ケイビイン</t>
    </rPh>
    <rPh sb="26" eb="29">
      <t>ジンケンヒ</t>
    </rPh>
    <phoneticPr fontId="8"/>
  </si>
  <si>
    <t>「おかやまマラソン２０２４」警備業務　設計書【全体】</t>
    <rPh sb="14" eb="16">
      <t>ケイビ</t>
    </rPh>
    <rPh sb="16" eb="18">
      <t>ギョウム</t>
    </rPh>
    <rPh sb="19" eb="22">
      <t>セッケイショ</t>
    </rPh>
    <rPh sb="23" eb="25">
      <t>ゼンタイ</t>
    </rPh>
    <phoneticPr fontId="5"/>
  </si>
  <si>
    <t>00:00-11:00</t>
    <phoneticPr fontId="8"/>
  </si>
  <si>
    <t>1100-22:00</t>
    <phoneticPr fontId="8"/>
  </si>
  <si>
    <t>合計金額（円）
（税抜き）</t>
    <rPh sb="0" eb="2">
      <t>ゴウケイ</t>
    </rPh>
    <rPh sb="2" eb="3">
      <t>キン</t>
    </rPh>
    <rPh sb="3" eb="4">
      <t>ガク</t>
    </rPh>
    <rPh sb="5" eb="6">
      <t>エン</t>
    </rPh>
    <rPh sb="9" eb="10">
      <t>ゼイ</t>
    </rPh>
    <rPh sb="10" eb="11">
      <t>ヌ</t>
    </rPh>
    <phoneticPr fontId="5"/>
  </si>
  <si>
    <t>作業</t>
    <rPh sb="0" eb="2">
      <t>サギョウ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</si>
</sst>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_ "/>
    <numFmt numFmtId="177" formatCode="#,##0_);[Red]\(#,##0\)"/>
    <numFmt numFmtId="178" formatCode="0.0_);[Red]\(0.0\)"/>
    <numFmt numFmtId="179" formatCode="0_);[Red]\(0\)"/>
    <numFmt numFmtId="180" formatCode="h:mm;@"/>
    <numFmt numFmtId="181" formatCode="0_ ;[Red]\-0\ "/>
    <numFmt numFmtId="182" formatCode="#,##0.0;[Red]\-#,##0.0"/>
    <numFmt numFmtId="183" formatCode="m/d;@"/>
    <numFmt numFmtId="184" formatCode="[h]:mm"/>
    <numFmt numFmtId="185" formatCode="0.0&quot;ヵ&quot;&quot;月&quot;"/>
    <numFmt numFmtId="186" formatCode="0&quot;式&quot;"/>
    <numFmt numFmtId="187" formatCode="0&quot;日&quot;"/>
    <numFmt numFmtId="188" formatCode="0&quot;Ｐ&quot;"/>
    <numFmt numFmtId="189" formatCode="0&quot;台&quot;"/>
    <numFmt numFmtId="190" formatCode="0&quot;枚&quot;"/>
  </numFmts>
  <fonts count="2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i/>
      <sz val="11"/>
      <color rgb="FF7030A0"/>
      <name val="ＭＳ Ｐゴシック"/>
      <family val="3"/>
      <charset val="128"/>
    </font>
    <font>
      <b/>
      <i/>
      <sz val="11"/>
      <color rgb="FF7030A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/>
    <xf numFmtId="0" fontId="1" fillId="0" borderId="0">
      <alignment vertical="center"/>
    </xf>
  </cellStyleXfs>
  <cellXfs count="296">
    <xf numFmtId="0" fontId="0" fillId="0" borderId="0" xfId="0"/>
    <xf numFmtId="38" fontId="6" fillId="0" borderId="0" xfId="2" applyFont="1">
      <alignment vertical="center"/>
    </xf>
    <xf numFmtId="178" fontId="6" fillId="0" borderId="0" xfId="2" applyNumberFormat="1" applyFont="1" applyAlignment="1">
      <alignment horizontal="right" vertical="center"/>
    </xf>
    <xf numFmtId="38" fontId="7" fillId="0" borderId="0" xfId="2" applyFont="1" applyFill="1" applyBorder="1" applyAlignment="1">
      <alignment horizontal="left" vertical="center"/>
    </xf>
    <xf numFmtId="0" fontId="6" fillId="0" borderId="0" xfId="2" applyNumberFormat="1" applyFont="1" applyAlignment="1">
      <alignment horizontal="left" vertical="center"/>
    </xf>
    <xf numFmtId="38" fontId="6" fillId="0" borderId="0" xfId="2" applyFont="1" applyBorder="1">
      <alignment vertical="center"/>
    </xf>
    <xf numFmtId="38" fontId="6" fillId="0" borderId="0" xfId="2" applyNumberFormat="1" applyFont="1" applyBorder="1" applyAlignment="1">
      <alignment horizontal="right" vertical="center"/>
    </xf>
    <xf numFmtId="178" fontId="6" fillId="0" borderId="0" xfId="2" applyNumberFormat="1" applyFont="1" applyBorder="1" applyAlignment="1">
      <alignment horizontal="right" vertical="center"/>
    </xf>
    <xf numFmtId="181" fontId="6" fillId="0" borderId="0" xfId="2" applyNumberFormat="1" applyFont="1" applyBorder="1">
      <alignment vertical="center"/>
    </xf>
    <xf numFmtId="179" fontId="6" fillId="0" borderId="0" xfId="2" applyNumberFormat="1" applyFont="1" applyBorder="1">
      <alignment vertical="center"/>
    </xf>
    <xf numFmtId="38" fontId="6" fillId="0" borderId="0" xfId="2" applyFont="1" applyBorder="1" applyAlignment="1">
      <alignment vertical="center" shrinkToFit="1"/>
    </xf>
    <xf numFmtId="3" fontId="11" fillId="4" borderId="18" xfId="3" applyNumberFormat="1" applyFont="1" applyFill="1" applyBorder="1" applyAlignment="1">
      <alignment vertical="center"/>
    </xf>
    <xf numFmtId="38" fontId="7" fillId="4" borderId="19" xfId="2" applyNumberFormat="1" applyFont="1" applyFill="1" applyBorder="1" applyAlignment="1">
      <alignment vertical="center"/>
    </xf>
    <xf numFmtId="38" fontId="7" fillId="4" borderId="20" xfId="2" applyNumberFormat="1" applyFont="1" applyFill="1" applyBorder="1" applyAlignment="1">
      <alignment vertical="center"/>
    </xf>
    <xf numFmtId="178" fontId="7" fillId="4" borderId="19" xfId="2" applyNumberFormat="1" applyFont="1" applyFill="1" applyBorder="1" applyAlignment="1">
      <alignment vertical="center"/>
    </xf>
    <xf numFmtId="178" fontId="7" fillId="4" borderId="19" xfId="2" applyNumberFormat="1" applyFont="1" applyFill="1" applyBorder="1">
      <alignment vertical="center"/>
    </xf>
    <xf numFmtId="179" fontId="7" fillId="4" borderId="19" xfId="2" applyNumberFormat="1" applyFont="1" applyFill="1" applyBorder="1">
      <alignment vertical="center"/>
    </xf>
    <xf numFmtId="38" fontId="7" fillId="4" borderId="21" xfId="2" applyFont="1" applyFill="1" applyBorder="1" applyAlignment="1">
      <alignment horizontal="center" vertical="center" shrinkToFit="1"/>
    </xf>
    <xf numFmtId="38" fontId="6" fillId="0" borderId="24" xfId="2" applyFont="1" applyBorder="1">
      <alignment vertical="center"/>
    </xf>
    <xf numFmtId="38" fontId="6" fillId="5" borderId="25" xfId="2" applyNumberFormat="1" applyFont="1" applyFill="1" applyBorder="1" applyAlignment="1">
      <alignment horizontal="right" vertical="center"/>
    </xf>
    <xf numFmtId="38" fontId="6" fillId="5" borderId="26" xfId="2" applyNumberFormat="1" applyFont="1" applyFill="1" applyBorder="1" applyAlignment="1">
      <alignment horizontal="right" vertical="center"/>
    </xf>
    <xf numFmtId="178" fontId="6" fillId="0" borderId="25" xfId="2" applyNumberFormat="1" applyFont="1" applyFill="1" applyBorder="1" applyAlignment="1">
      <alignment horizontal="right" vertical="center"/>
    </xf>
    <xf numFmtId="182" fontId="6" fillId="0" borderId="25" xfId="2" applyNumberFormat="1" applyFont="1" applyFill="1" applyBorder="1" applyAlignment="1">
      <alignment horizontal="right" vertical="center"/>
    </xf>
    <xf numFmtId="178" fontId="6" fillId="5" borderId="25" xfId="2" applyNumberFormat="1" applyFont="1" applyFill="1" applyBorder="1" applyAlignment="1">
      <alignment vertical="center"/>
    </xf>
    <xf numFmtId="179" fontId="6" fillId="0" borderId="25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left" vertical="center"/>
    </xf>
    <xf numFmtId="38" fontId="6" fillId="6" borderId="27" xfId="2" applyFont="1" applyFill="1" applyBorder="1" applyAlignment="1">
      <alignment horizontal="right" vertical="center"/>
    </xf>
    <xf numFmtId="38" fontId="6" fillId="6" borderId="28" xfId="2" applyNumberFormat="1" applyFont="1" applyFill="1" applyBorder="1">
      <alignment vertical="center"/>
    </xf>
    <xf numFmtId="38" fontId="6" fillId="6" borderId="29" xfId="2" applyNumberFormat="1" applyFont="1" applyFill="1" applyBorder="1" applyAlignment="1">
      <alignment vertical="center"/>
    </xf>
    <xf numFmtId="178" fontId="6" fillId="6" borderId="28" xfId="2" applyNumberFormat="1" applyFont="1" applyFill="1" applyBorder="1" applyAlignment="1">
      <alignment horizontal="right" vertical="center"/>
    </xf>
    <xf numFmtId="179" fontId="6" fillId="6" borderId="28" xfId="2" applyNumberFormat="1" applyFont="1" applyFill="1" applyBorder="1" applyAlignment="1">
      <alignment horizontal="right" vertical="center"/>
    </xf>
    <xf numFmtId="38" fontId="6" fillId="6" borderId="30" xfId="2" applyFont="1" applyFill="1" applyBorder="1" applyAlignment="1">
      <alignment horizontal="center" vertical="center" shrinkToFit="1"/>
    </xf>
    <xf numFmtId="38" fontId="6" fillId="0" borderId="6" xfId="2" applyFont="1" applyFill="1" applyBorder="1">
      <alignment vertical="center"/>
    </xf>
    <xf numFmtId="38" fontId="6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 shrinkToFit="1"/>
    </xf>
    <xf numFmtId="38" fontId="6" fillId="0" borderId="17" xfId="2" applyFont="1" applyFill="1" applyBorder="1">
      <alignment vertical="center"/>
    </xf>
    <xf numFmtId="38" fontId="6" fillId="7" borderId="33" xfId="2" applyFont="1" applyFill="1" applyBorder="1">
      <alignment vertical="center"/>
    </xf>
    <xf numFmtId="38" fontId="6" fillId="7" borderId="34" xfId="2" applyNumberFormat="1" applyFont="1" applyFill="1" applyBorder="1" applyAlignment="1">
      <alignment horizontal="left" vertical="center"/>
    </xf>
    <xf numFmtId="38" fontId="6" fillId="7" borderId="34" xfId="2" applyFont="1" applyFill="1" applyBorder="1">
      <alignment vertical="center"/>
    </xf>
    <xf numFmtId="178" fontId="6" fillId="7" borderId="34" xfId="2" applyNumberFormat="1" applyFont="1" applyFill="1" applyBorder="1">
      <alignment vertical="center"/>
    </xf>
    <xf numFmtId="179" fontId="6" fillId="7" borderId="34" xfId="2" applyNumberFormat="1" applyFont="1" applyFill="1" applyBorder="1">
      <alignment vertical="center"/>
    </xf>
    <xf numFmtId="38" fontId="6" fillId="7" borderId="34" xfId="2" applyFont="1" applyFill="1" applyBorder="1" applyAlignment="1">
      <alignment horizontal="left" vertical="center" shrinkToFit="1"/>
    </xf>
    <xf numFmtId="38" fontId="6" fillId="0" borderId="35" xfId="2" applyFont="1" applyBorder="1">
      <alignment vertical="center"/>
    </xf>
    <xf numFmtId="38" fontId="6" fillId="5" borderId="36" xfId="2" applyNumberFormat="1" applyFont="1" applyFill="1" applyBorder="1" applyAlignment="1">
      <alignment horizontal="right" vertical="center"/>
    </xf>
    <xf numFmtId="178" fontId="6" fillId="0" borderId="36" xfId="4" applyNumberFormat="1" applyFont="1" applyBorder="1">
      <alignment vertical="center"/>
    </xf>
    <xf numFmtId="178" fontId="6" fillId="5" borderId="36" xfId="2" applyNumberFormat="1" applyFont="1" applyFill="1" applyBorder="1" applyAlignment="1">
      <alignment vertical="center"/>
    </xf>
    <xf numFmtId="178" fontId="6" fillId="2" borderId="36" xfId="2" applyNumberFormat="1" applyFont="1" applyFill="1" applyBorder="1" applyAlignment="1">
      <alignment vertical="center"/>
    </xf>
    <xf numFmtId="179" fontId="6" fillId="0" borderId="36" xfId="2" applyNumberFormat="1" applyFont="1" applyFill="1" applyBorder="1" applyAlignment="1">
      <alignment horizontal="right" vertical="center"/>
    </xf>
    <xf numFmtId="183" fontId="6" fillId="0" borderId="36" xfId="2" applyNumberFormat="1" applyFont="1" applyBorder="1">
      <alignment vertical="center"/>
    </xf>
    <xf numFmtId="0" fontId="6" fillId="0" borderId="36" xfId="5" applyNumberFormat="1" applyFont="1" applyBorder="1" applyAlignment="1">
      <alignment horizontal="left" vertical="center"/>
    </xf>
    <xf numFmtId="183" fontId="6" fillId="0" borderId="36" xfId="2" applyNumberFormat="1" applyFont="1" applyFill="1" applyBorder="1">
      <alignment vertical="center"/>
    </xf>
    <xf numFmtId="38" fontId="6" fillId="0" borderId="37" xfId="2" applyFont="1" applyFill="1" applyBorder="1" applyAlignment="1">
      <alignment horizontal="center" vertical="center"/>
    </xf>
    <xf numFmtId="38" fontId="6" fillId="0" borderId="38" xfId="2" applyFont="1" applyBorder="1">
      <alignment vertical="center"/>
    </xf>
    <xf numFmtId="178" fontId="6" fillId="0" borderId="39" xfId="4" applyNumberFormat="1" applyFont="1" applyBorder="1">
      <alignment vertical="center"/>
    </xf>
    <xf numFmtId="178" fontId="6" fillId="5" borderId="39" xfId="2" applyNumberFormat="1" applyFont="1" applyFill="1" applyBorder="1" applyAlignment="1">
      <alignment vertical="center"/>
    </xf>
    <xf numFmtId="178" fontId="6" fillId="2" borderId="39" xfId="2" applyNumberFormat="1" applyFont="1" applyFill="1" applyBorder="1" applyAlignment="1">
      <alignment vertical="center"/>
    </xf>
    <xf numFmtId="179" fontId="6" fillId="0" borderId="39" xfId="2" applyNumberFormat="1" applyFont="1" applyFill="1" applyBorder="1" applyAlignment="1">
      <alignment horizontal="right" vertical="center"/>
    </xf>
    <xf numFmtId="183" fontId="6" fillId="0" borderId="39" xfId="2" applyNumberFormat="1" applyFont="1" applyBorder="1">
      <alignment vertical="center"/>
    </xf>
    <xf numFmtId="0" fontId="7" fillId="0" borderId="28" xfId="5" applyNumberFormat="1" applyFont="1" applyBorder="1" applyAlignment="1">
      <alignment horizontal="left" vertical="center"/>
    </xf>
    <xf numFmtId="38" fontId="6" fillId="0" borderId="36" xfId="2" applyNumberFormat="1" applyFont="1" applyFill="1" applyBorder="1" applyAlignment="1">
      <alignment horizontal="right" vertical="center"/>
    </xf>
    <xf numFmtId="178" fontId="6" fillId="0" borderId="36" xfId="4" applyNumberFormat="1" applyFont="1" applyFill="1" applyBorder="1">
      <alignment vertical="center"/>
    </xf>
    <xf numFmtId="178" fontId="6" fillId="0" borderId="36" xfId="2" applyNumberFormat="1" applyFont="1" applyFill="1" applyBorder="1" applyAlignment="1">
      <alignment vertical="center"/>
    </xf>
    <xf numFmtId="38" fontId="6" fillId="0" borderId="36" xfId="2" applyFont="1" applyBorder="1" applyAlignment="1">
      <alignment horizontal="left" vertical="center" shrinkToFit="1"/>
    </xf>
    <xf numFmtId="38" fontId="6" fillId="0" borderId="36" xfId="2" applyFont="1" applyFill="1" applyBorder="1" applyAlignment="1">
      <alignment horizontal="left" vertical="center" shrinkToFit="1"/>
    </xf>
    <xf numFmtId="38" fontId="7" fillId="0" borderId="38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39" xfId="2" applyFont="1" applyFill="1" applyBorder="1" applyAlignment="1">
      <alignment vertical="center"/>
    </xf>
    <xf numFmtId="178" fontId="7" fillId="0" borderId="39" xfId="2" applyNumberFormat="1" applyFont="1" applyBorder="1" applyAlignment="1">
      <alignment vertical="center"/>
    </xf>
    <xf numFmtId="179" fontId="7" fillId="0" borderId="39" xfId="2" applyNumberFormat="1" applyFont="1" applyBorder="1" applyAlignment="1">
      <alignment vertical="center"/>
    </xf>
    <xf numFmtId="38" fontId="7" fillId="0" borderId="39" xfId="2" applyFont="1" applyBorder="1" applyAlignment="1">
      <alignment vertical="center" shrinkToFit="1"/>
    </xf>
    <xf numFmtId="38" fontId="7" fillId="0" borderId="41" xfId="2" applyFont="1" applyFill="1" applyBorder="1" applyAlignment="1">
      <alignment vertical="center"/>
    </xf>
    <xf numFmtId="38" fontId="6" fillId="7" borderId="43" xfId="2" applyFont="1" applyFill="1" applyBorder="1">
      <alignment vertical="center"/>
    </xf>
    <xf numFmtId="178" fontId="6" fillId="7" borderId="19" xfId="2" applyNumberFormat="1" applyFont="1" applyFill="1" applyBorder="1">
      <alignment vertical="center"/>
    </xf>
    <xf numFmtId="179" fontId="6" fillId="7" borderId="19" xfId="2" applyNumberFormat="1" applyFont="1" applyFill="1" applyBorder="1">
      <alignment vertical="center"/>
    </xf>
    <xf numFmtId="38" fontId="6" fillId="7" borderId="19" xfId="2" applyFont="1" applyFill="1" applyBorder="1">
      <alignment vertical="center"/>
    </xf>
    <xf numFmtId="38" fontId="6" fillId="7" borderId="19" xfId="2" applyFont="1" applyFill="1" applyBorder="1" applyAlignment="1">
      <alignment horizontal="left" vertical="center" shrinkToFit="1"/>
    </xf>
    <xf numFmtId="38" fontId="6" fillId="0" borderId="35" xfId="2" applyFont="1" applyFill="1" applyBorder="1">
      <alignment vertical="center"/>
    </xf>
    <xf numFmtId="38" fontId="6" fillId="0" borderId="36" xfId="2" applyNumberFormat="1" applyFont="1" applyFill="1" applyBorder="1" applyAlignment="1" applyProtection="1">
      <alignment vertical="center" shrinkToFit="1"/>
    </xf>
    <xf numFmtId="38" fontId="7" fillId="0" borderId="38" xfId="2" applyFont="1" applyFill="1" applyBorder="1" applyAlignment="1">
      <alignment horizontal="right" vertical="center"/>
    </xf>
    <xf numFmtId="178" fontId="7" fillId="0" borderId="39" xfId="2" applyNumberFormat="1" applyFont="1" applyFill="1" applyBorder="1" applyAlignment="1">
      <alignment horizontal="right" vertical="center"/>
    </xf>
    <xf numFmtId="179" fontId="7" fillId="0" borderId="39" xfId="2" applyNumberFormat="1" applyFont="1" applyFill="1" applyBorder="1" applyAlignment="1">
      <alignment horizontal="right" vertical="center"/>
    </xf>
    <xf numFmtId="38" fontId="7" fillId="0" borderId="39" xfId="2" applyFont="1" applyFill="1" applyBorder="1" applyAlignment="1">
      <alignment horizontal="right" vertical="center" shrinkToFit="1"/>
    </xf>
    <xf numFmtId="38" fontId="6" fillId="0" borderId="38" xfId="2" applyFont="1" applyFill="1" applyBorder="1" applyAlignment="1">
      <alignment horizontal="right" vertical="center"/>
    </xf>
    <xf numFmtId="178" fontId="6" fillId="0" borderId="39" xfId="2" applyNumberFormat="1" applyFont="1" applyFill="1" applyBorder="1" applyAlignment="1">
      <alignment horizontal="right" vertical="center"/>
    </xf>
    <xf numFmtId="38" fontId="6" fillId="0" borderId="39" xfId="2" applyFont="1" applyFill="1" applyBorder="1" applyAlignment="1">
      <alignment vertical="center"/>
    </xf>
    <xf numFmtId="38" fontId="6" fillId="0" borderId="39" xfId="2" applyFont="1" applyFill="1" applyBorder="1" applyAlignment="1">
      <alignment horizontal="right" vertical="center" shrinkToFit="1"/>
    </xf>
    <xf numFmtId="38" fontId="6" fillId="9" borderId="33" xfId="2" applyFont="1" applyFill="1" applyBorder="1">
      <alignment vertical="center"/>
    </xf>
    <xf numFmtId="178" fontId="6" fillId="9" borderId="34" xfId="2" applyNumberFormat="1" applyFont="1" applyFill="1" applyBorder="1">
      <alignment vertical="center"/>
    </xf>
    <xf numFmtId="179" fontId="6" fillId="9" borderId="34" xfId="2" applyNumberFormat="1" applyFont="1" applyFill="1" applyBorder="1">
      <alignment vertical="center"/>
    </xf>
    <xf numFmtId="38" fontId="7" fillId="0" borderId="44" xfId="2" applyFont="1" applyFill="1" applyBorder="1" applyAlignment="1">
      <alignment vertical="center"/>
    </xf>
    <xf numFmtId="38" fontId="7" fillId="0" borderId="45" xfId="2" applyFont="1" applyFill="1" applyBorder="1" applyAlignment="1">
      <alignment vertical="center"/>
    </xf>
    <xf numFmtId="178" fontId="7" fillId="0" borderId="39" xfId="2" applyNumberFormat="1" applyFont="1" applyFill="1" applyBorder="1" applyAlignment="1">
      <alignment vertical="center"/>
    </xf>
    <xf numFmtId="179" fontId="7" fillId="0" borderId="39" xfId="2" applyNumberFormat="1" applyFont="1" applyFill="1" applyBorder="1" applyAlignment="1">
      <alignment vertical="center"/>
    </xf>
    <xf numFmtId="38" fontId="7" fillId="0" borderId="39" xfId="2" applyFont="1" applyFill="1" applyBorder="1" applyAlignment="1">
      <alignment vertical="center" shrinkToFit="1"/>
    </xf>
    <xf numFmtId="178" fontId="6" fillId="0" borderId="34" xfId="2" applyNumberFormat="1" applyFont="1" applyBorder="1" applyAlignment="1">
      <alignment horizontal="center" vertical="center"/>
    </xf>
    <xf numFmtId="0" fontId="6" fillId="3" borderId="34" xfId="4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 shrinkToFit="1"/>
    </xf>
    <xf numFmtId="0" fontId="7" fillId="4" borderId="19" xfId="2" applyNumberFormat="1" applyFont="1" applyFill="1" applyBorder="1" applyAlignment="1">
      <alignment vertical="center"/>
    </xf>
    <xf numFmtId="0" fontId="6" fillId="0" borderId="25" xfId="2" applyNumberFormat="1" applyFont="1" applyFill="1" applyBorder="1" applyAlignment="1">
      <alignment vertical="center"/>
    </xf>
    <xf numFmtId="0" fontId="6" fillId="6" borderId="28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center"/>
    </xf>
    <xf numFmtId="38" fontId="6" fillId="7" borderId="20" xfId="2" applyFont="1" applyFill="1" applyBorder="1">
      <alignment vertical="center"/>
    </xf>
    <xf numFmtId="183" fontId="6" fillId="8" borderId="36" xfId="2" applyNumberFormat="1" applyFont="1" applyFill="1" applyBorder="1">
      <alignment vertical="center"/>
    </xf>
    <xf numFmtId="0" fontId="6" fillId="8" borderId="36" xfId="5" applyNumberFormat="1" applyFont="1" applyFill="1" applyBorder="1" applyAlignment="1">
      <alignment horizontal="left" vertical="center"/>
    </xf>
    <xf numFmtId="0" fontId="7" fillId="0" borderId="41" xfId="5" applyNumberFormat="1" applyFont="1" applyBorder="1" applyAlignment="1">
      <alignment horizontal="left" vertical="center"/>
    </xf>
    <xf numFmtId="38" fontId="6" fillId="7" borderId="42" xfId="2" applyFont="1" applyFill="1" applyBorder="1">
      <alignment vertical="center"/>
    </xf>
    <xf numFmtId="38" fontId="7" fillId="0" borderId="41" xfId="2" applyFont="1" applyBorder="1" applyAlignment="1">
      <alignment vertical="center"/>
    </xf>
    <xf numFmtId="38" fontId="7" fillId="8" borderId="41" xfId="2" applyFont="1" applyFill="1" applyBorder="1" applyAlignment="1">
      <alignment vertical="center"/>
    </xf>
    <xf numFmtId="38" fontId="7" fillId="8" borderId="41" xfId="2" applyFont="1" applyFill="1" applyBorder="1" applyAlignment="1">
      <alignment horizontal="left" vertical="center"/>
    </xf>
    <xf numFmtId="38" fontId="7" fillId="3" borderId="39" xfId="2" applyFont="1" applyFill="1" applyBorder="1" applyAlignment="1" applyProtection="1">
      <alignment vertical="center"/>
      <protection locked="0"/>
    </xf>
    <xf numFmtId="180" fontId="6" fillId="3" borderId="36" xfId="2" applyNumberFormat="1" applyFont="1" applyFill="1" applyBorder="1" applyProtection="1">
      <alignment vertical="center"/>
      <protection locked="0"/>
    </xf>
    <xf numFmtId="180" fontId="6" fillId="3" borderId="39" xfId="2" applyNumberFormat="1" applyFont="1" applyFill="1" applyBorder="1" applyAlignment="1" applyProtection="1">
      <alignment horizontal="right" vertical="center"/>
      <protection locked="0"/>
    </xf>
    <xf numFmtId="180" fontId="7" fillId="3" borderId="39" xfId="2" applyNumberFormat="1" applyFont="1" applyFill="1" applyBorder="1" applyAlignment="1" applyProtection="1">
      <alignment horizontal="right" vertical="center"/>
      <protection locked="0"/>
    </xf>
    <xf numFmtId="180" fontId="6" fillId="3" borderId="39" xfId="2" applyNumberFormat="1" applyFont="1" applyFill="1" applyBorder="1" applyProtection="1">
      <alignment vertical="center"/>
      <protection locked="0"/>
    </xf>
    <xf numFmtId="0" fontId="7" fillId="0" borderId="39" xfId="2" applyNumberFormat="1" applyFont="1" applyFill="1" applyBorder="1" applyAlignment="1" applyProtection="1">
      <alignment vertical="center"/>
      <protection locked="0"/>
    </xf>
    <xf numFmtId="179" fontId="7" fillId="0" borderId="39" xfId="2" applyNumberFormat="1" applyFont="1" applyFill="1" applyBorder="1" applyAlignment="1" applyProtection="1">
      <alignment vertical="center"/>
      <protection locked="0"/>
    </xf>
    <xf numFmtId="0" fontId="6" fillId="0" borderId="36" xfId="2" applyNumberFormat="1" applyFont="1" applyFill="1" applyBorder="1" applyAlignment="1" applyProtection="1">
      <alignment horizontal="center" vertical="center"/>
      <protection locked="0"/>
    </xf>
    <xf numFmtId="179" fontId="6" fillId="0" borderId="36" xfId="2" applyNumberFormat="1" applyFont="1" applyFill="1" applyBorder="1" applyAlignment="1" applyProtection="1">
      <alignment horizontal="right" vertical="center"/>
      <protection locked="0"/>
    </xf>
    <xf numFmtId="0" fontId="6" fillId="5" borderId="36" xfId="2" applyNumberFormat="1" applyFont="1" applyFill="1" applyBorder="1" applyAlignment="1" applyProtection="1">
      <alignment horizontal="center" vertical="center"/>
      <protection locked="0"/>
    </xf>
    <xf numFmtId="0" fontId="6" fillId="7" borderId="34" xfId="2" applyNumberFormat="1" applyFont="1" applyFill="1" applyBorder="1" applyProtection="1">
      <alignment vertical="center"/>
      <protection locked="0"/>
    </xf>
    <xf numFmtId="179" fontId="6" fillId="9" borderId="34" xfId="2" applyNumberFormat="1" applyFont="1" applyFill="1" applyBorder="1" applyProtection="1">
      <alignment vertical="center"/>
      <protection locked="0"/>
    </xf>
    <xf numFmtId="0" fontId="7" fillId="0" borderId="39" xfId="2" applyNumberFormat="1" applyFont="1" applyBorder="1" applyAlignment="1" applyProtection="1">
      <alignment vertical="center"/>
      <protection locked="0"/>
    </xf>
    <xf numFmtId="179" fontId="7" fillId="0" borderId="39" xfId="2" applyNumberFormat="1" applyFont="1" applyBorder="1" applyAlignment="1" applyProtection="1">
      <alignment vertical="center"/>
      <protection locked="0"/>
    </xf>
    <xf numFmtId="179" fontId="6" fillId="7" borderId="34" xfId="2" applyNumberFormat="1" applyFont="1" applyFill="1" applyBorder="1" applyProtection="1">
      <alignment vertical="center"/>
      <protection locked="0"/>
    </xf>
    <xf numFmtId="0" fontId="6" fillId="0" borderId="39" xfId="2" applyNumberFormat="1" applyFont="1" applyFill="1" applyBorder="1" applyAlignment="1" applyProtection="1">
      <alignment horizontal="center" vertical="center"/>
      <protection locked="0"/>
    </xf>
    <xf numFmtId="179" fontId="6" fillId="0" borderId="39" xfId="2" applyNumberFormat="1" applyFont="1" applyFill="1" applyBorder="1" applyAlignment="1" applyProtection="1">
      <alignment horizontal="right" vertical="center"/>
      <protection locked="0"/>
    </xf>
    <xf numFmtId="0" fontId="7" fillId="0" borderId="39" xfId="2" applyNumberFormat="1" applyFont="1" applyFill="1" applyBorder="1" applyAlignment="1" applyProtection="1">
      <alignment horizontal="center" vertical="center"/>
      <protection locked="0"/>
    </xf>
    <xf numFmtId="179" fontId="7" fillId="0" borderId="39" xfId="2" applyNumberFormat="1" applyFont="1" applyFill="1" applyBorder="1" applyAlignment="1" applyProtection="1">
      <alignment horizontal="right" vertical="center"/>
      <protection locked="0"/>
    </xf>
    <xf numFmtId="0" fontId="6" fillId="7" borderId="19" xfId="2" applyNumberFormat="1" applyFont="1" applyFill="1" applyBorder="1" applyProtection="1">
      <alignment vertical="center"/>
      <protection locked="0"/>
    </xf>
    <xf numFmtId="179" fontId="6" fillId="7" borderId="19" xfId="2" applyNumberFormat="1" applyFont="1" applyFill="1" applyBorder="1" applyProtection="1">
      <alignment vertical="center"/>
      <protection locked="0"/>
    </xf>
    <xf numFmtId="0" fontId="6" fillId="5" borderId="39" xfId="2" applyNumberFormat="1" applyFont="1" applyFill="1" applyBorder="1" applyAlignment="1" applyProtection="1">
      <alignment horizontal="center" vertical="center"/>
      <protection locked="0"/>
    </xf>
    <xf numFmtId="0" fontId="6" fillId="0" borderId="36" xfId="2" applyNumberFormat="1" applyFont="1" applyBorder="1" applyAlignment="1" applyProtection="1">
      <alignment horizontal="center" vertical="center"/>
      <protection locked="0"/>
    </xf>
    <xf numFmtId="38" fontId="6" fillId="5" borderId="36" xfId="2" applyNumberFormat="1" applyFont="1" applyFill="1" applyBorder="1" applyAlignment="1" applyProtection="1">
      <alignment horizontal="right" vertical="center"/>
      <protection locked="0"/>
    </xf>
    <xf numFmtId="38" fontId="6" fillId="7" borderId="34" xfId="2" applyNumberFormat="1" applyFont="1" applyFill="1" applyBorder="1" applyAlignment="1" applyProtection="1">
      <alignment horizontal="left" vertical="center"/>
      <protection locked="0"/>
    </xf>
    <xf numFmtId="38" fontId="7" fillId="0" borderId="39" xfId="2" applyFont="1" applyBorder="1" applyAlignment="1" applyProtection="1">
      <alignment vertical="center"/>
      <protection locked="0"/>
    </xf>
    <xf numFmtId="38" fontId="6" fillId="0" borderId="39" xfId="2" applyNumberFormat="1" applyFont="1" applyFill="1" applyBorder="1" applyAlignment="1" applyProtection="1">
      <alignment horizontal="right" vertical="center"/>
      <protection locked="0"/>
    </xf>
    <xf numFmtId="38" fontId="6" fillId="0" borderId="36" xfId="2" applyNumberFormat="1" applyFont="1" applyFill="1" applyBorder="1" applyAlignment="1" applyProtection="1">
      <alignment horizontal="right" vertical="center"/>
      <protection locked="0"/>
    </xf>
    <xf numFmtId="38" fontId="7" fillId="0" borderId="39" xfId="2" applyNumberFormat="1" applyFont="1" applyFill="1" applyBorder="1" applyAlignment="1" applyProtection="1">
      <alignment horizontal="right" vertical="center"/>
      <protection locked="0"/>
    </xf>
    <xf numFmtId="38" fontId="6" fillId="7" borderId="19" xfId="2" applyNumberFormat="1" applyFont="1" applyFill="1" applyBorder="1" applyAlignment="1" applyProtection="1">
      <alignment horizontal="left" vertical="center"/>
      <protection locked="0"/>
    </xf>
    <xf numFmtId="38" fontId="6" fillId="5" borderId="39" xfId="2" applyNumberFormat="1" applyFont="1" applyFill="1" applyBorder="1" applyAlignment="1" applyProtection="1">
      <alignment horizontal="right" vertical="center"/>
      <protection locked="0"/>
    </xf>
    <xf numFmtId="0" fontId="9" fillId="10" borderId="0" xfId="2" applyNumberFormat="1" applyFont="1" applyFill="1" applyAlignment="1">
      <alignment horizontal="right" vertical="center"/>
    </xf>
    <xf numFmtId="180" fontId="6" fillId="0" borderId="0" xfId="2" applyNumberFormat="1" applyFont="1" applyFill="1" applyBorder="1" applyAlignment="1">
      <alignment horizontal="right" vertical="center"/>
    </xf>
    <xf numFmtId="180" fontId="6" fillId="0" borderId="0" xfId="2" applyNumberFormat="1" applyFont="1" applyFill="1" applyBorder="1">
      <alignment vertical="center"/>
    </xf>
    <xf numFmtId="0" fontId="6" fillId="0" borderId="0" xfId="2" applyNumberFormat="1" applyFont="1" applyFill="1" applyBorder="1">
      <alignment vertical="center"/>
    </xf>
    <xf numFmtId="0" fontId="13" fillId="5" borderId="36" xfId="2" applyNumberFormat="1" applyFont="1" applyFill="1" applyBorder="1" applyAlignment="1" applyProtection="1">
      <alignment horizontal="center" vertical="center"/>
      <protection locked="0"/>
    </xf>
    <xf numFmtId="178" fontId="20" fillId="0" borderId="0" xfId="2" applyNumberFormat="1" applyFont="1" applyFill="1" applyBorder="1" applyAlignment="1">
      <alignment horizontal="right" vertical="center"/>
    </xf>
    <xf numFmtId="178" fontId="20" fillId="0" borderId="25" xfId="2" applyNumberFormat="1" applyFont="1" applyFill="1" applyBorder="1" applyAlignment="1">
      <alignment horizontal="right" vertical="center"/>
    </xf>
    <xf numFmtId="178" fontId="21" fillId="4" borderId="19" xfId="2" applyNumberFormat="1" applyFont="1" applyFill="1" applyBorder="1" applyAlignment="1">
      <alignment vertical="center"/>
    </xf>
    <xf numFmtId="178" fontId="20" fillId="0" borderId="0" xfId="2" applyNumberFormat="1" applyFont="1" applyBorder="1" applyAlignment="1">
      <alignment horizontal="right" vertical="center"/>
    </xf>
    <xf numFmtId="0" fontId="20" fillId="0" borderId="0" xfId="2" applyNumberFormat="1" applyFont="1" applyAlignment="1">
      <alignment horizontal="left" vertical="center"/>
    </xf>
    <xf numFmtId="178" fontId="20" fillId="0" borderId="0" xfId="2" applyNumberFormat="1" applyFont="1" applyAlignment="1">
      <alignment horizontal="right" vertical="center"/>
    </xf>
    <xf numFmtId="38" fontId="24" fillId="0" borderId="36" xfId="2" applyNumberFormat="1" applyFont="1" applyFill="1" applyBorder="1" applyAlignment="1" applyProtection="1">
      <alignment vertical="center" shrinkToFit="1"/>
    </xf>
    <xf numFmtId="183" fontId="24" fillId="0" borderId="36" xfId="2" applyNumberFormat="1" applyFont="1" applyFill="1" applyBorder="1">
      <alignment vertical="center"/>
    </xf>
    <xf numFmtId="179" fontId="24" fillId="0" borderId="36" xfId="2" applyNumberFormat="1" applyFont="1" applyFill="1" applyBorder="1" applyAlignment="1" applyProtection="1">
      <alignment horizontal="right" vertical="center"/>
      <protection locked="0"/>
    </xf>
    <xf numFmtId="179" fontId="24" fillId="0" borderId="36" xfId="2" applyNumberFormat="1" applyFont="1" applyFill="1" applyBorder="1" applyAlignment="1">
      <alignment horizontal="right" vertical="center"/>
    </xf>
    <xf numFmtId="178" fontId="24" fillId="5" borderId="36" xfId="2" applyNumberFormat="1" applyFont="1" applyFill="1" applyBorder="1" applyAlignment="1">
      <alignment vertical="center"/>
    </xf>
    <xf numFmtId="178" fontId="24" fillId="0" borderId="36" xfId="2" applyNumberFormat="1" applyFont="1" applyFill="1" applyBorder="1" applyAlignment="1">
      <alignment vertical="center"/>
    </xf>
    <xf numFmtId="178" fontId="24" fillId="0" borderId="36" xfId="4" applyNumberFormat="1" applyFont="1" applyBorder="1">
      <alignment vertical="center"/>
    </xf>
    <xf numFmtId="38" fontId="24" fillId="5" borderId="36" xfId="2" applyNumberFormat="1" applyFont="1" applyFill="1" applyBorder="1" applyAlignment="1" applyProtection="1">
      <alignment horizontal="right" vertical="center"/>
      <protection locked="0"/>
    </xf>
    <xf numFmtId="38" fontId="24" fillId="0" borderId="35" xfId="2" applyFont="1" applyFill="1" applyBorder="1">
      <alignment vertical="center"/>
    </xf>
    <xf numFmtId="0" fontId="13" fillId="0" borderId="0" xfId="0" applyFont="1" applyFill="1" applyAlignment="1"/>
    <xf numFmtId="38" fontId="6" fillId="0" borderId="16" xfId="2" applyFont="1" applyFill="1" applyBorder="1" applyAlignment="1">
      <alignment horizontal="center" vertical="center" shrinkToFit="1"/>
    </xf>
    <xf numFmtId="0" fontId="6" fillId="0" borderId="34" xfId="2" applyNumberFormat="1" applyFont="1" applyBorder="1" applyAlignment="1">
      <alignment horizontal="center" vertical="center"/>
    </xf>
    <xf numFmtId="0" fontId="13" fillId="0" borderId="0" xfId="0" applyFont="1" applyFill="1"/>
    <xf numFmtId="0" fontId="13" fillId="0" borderId="36" xfId="2" applyNumberFormat="1" applyFont="1" applyFill="1" applyBorder="1" applyAlignment="1" applyProtection="1">
      <alignment horizontal="center" vertical="center"/>
      <protection locked="0"/>
    </xf>
    <xf numFmtId="38" fontId="13" fillId="0" borderId="36" xfId="2" applyFont="1" applyFill="1" applyBorder="1" applyAlignment="1">
      <alignment horizontal="left" vertical="center" shrinkToFit="1"/>
    </xf>
    <xf numFmtId="38" fontId="13" fillId="0" borderId="36" xfId="2" applyNumberFormat="1" applyFont="1" applyFill="1" applyBorder="1" applyAlignment="1" applyProtection="1">
      <alignment vertical="center" shrinkToFit="1"/>
    </xf>
    <xf numFmtId="0" fontId="6" fillId="0" borderId="30" xfId="4" applyNumberFormat="1" applyFont="1" applyFill="1" applyBorder="1" applyAlignment="1">
      <alignment horizontal="center" vertical="center"/>
    </xf>
    <xf numFmtId="0" fontId="6" fillId="0" borderId="19" xfId="4" applyNumberFormat="1" applyFont="1" applyFill="1" applyBorder="1" applyAlignment="1">
      <alignment horizontal="center" vertical="center"/>
    </xf>
    <xf numFmtId="38" fontId="7" fillId="0" borderId="39" xfId="2" applyFont="1" applyFill="1" applyBorder="1" applyAlignment="1" applyProtection="1">
      <alignment vertical="center"/>
      <protection locked="0"/>
    </xf>
    <xf numFmtId="184" fontId="6" fillId="0" borderId="36" xfId="7" applyNumberFormat="1" applyFont="1" applyFill="1" applyBorder="1" applyProtection="1">
      <alignment vertical="center"/>
      <protection locked="0"/>
    </xf>
    <xf numFmtId="180" fontId="6" fillId="0" borderId="39" xfId="2" applyNumberFormat="1" applyFont="1" applyFill="1" applyBorder="1" applyAlignment="1" applyProtection="1">
      <alignment horizontal="right" vertical="center"/>
      <protection locked="0"/>
    </xf>
    <xf numFmtId="180" fontId="7" fillId="0" borderId="39" xfId="2" applyNumberFormat="1" applyFont="1" applyFill="1" applyBorder="1" applyAlignment="1" applyProtection="1">
      <alignment horizontal="right" vertical="center"/>
      <protection locked="0"/>
    </xf>
    <xf numFmtId="180" fontId="6" fillId="0" borderId="39" xfId="2" applyNumberFormat="1" applyFont="1" applyFill="1" applyBorder="1" applyProtection="1">
      <alignment vertical="center"/>
      <protection locked="0"/>
    </xf>
    <xf numFmtId="180" fontId="6" fillId="0" borderId="36" xfId="2" applyNumberFormat="1" applyFont="1" applyFill="1" applyBorder="1" applyProtection="1">
      <alignment vertical="center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shrinkToFit="1"/>
    </xf>
    <xf numFmtId="177" fontId="13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horizontal="right"/>
    </xf>
    <xf numFmtId="0" fontId="14" fillId="0" borderId="4" xfId="0" applyFont="1" applyFill="1" applyBorder="1" applyAlignment="1">
      <alignment horizontal="center" vertical="center" shrinkToFit="1"/>
    </xf>
    <xf numFmtId="177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177" fontId="15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177" fontId="15" fillId="0" borderId="13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 shrinkToFit="1"/>
    </xf>
    <xf numFmtId="0" fontId="15" fillId="0" borderId="3" xfId="0" applyFont="1" applyFill="1" applyBorder="1" applyAlignment="1">
      <alignment horizontal="left" vertical="center" wrapText="1" shrinkToFit="1"/>
    </xf>
    <xf numFmtId="177" fontId="15" fillId="0" borderId="3" xfId="0" applyNumberFormat="1" applyFont="1" applyFill="1" applyBorder="1" applyAlignment="1">
      <alignment vertical="center"/>
    </xf>
    <xf numFmtId="176" fontId="19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protection locked="0"/>
    </xf>
    <xf numFmtId="177" fontId="13" fillId="0" borderId="0" xfId="0" applyNumberFormat="1" applyFont="1" applyFill="1" applyAlignment="1" applyProtection="1">
      <alignment vertical="center"/>
      <protection locked="0"/>
    </xf>
    <xf numFmtId="176" fontId="13" fillId="0" borderId="0" xfId="0" applyNumberFormat="1" applyFont="1" applyFill="1" applyAlignment="1" applyProtection="1">
      <alignment horizontal="right"/>
      <protection locked="0"/>
    </xf>
    <xf numFmtId="177" fontId="14" fillId="0" borderId="0" xfId="0" applyNumberFormat="1" applyFont="1" applyFill="1" applyAlignment="1" applyProtection="1">
      <alignment vertical="center"/>
      <protection locked="0"/>
    </xf>
    <xf numFmtId="38" fontId="6" fillId="0" borderId="0" xfId="2" applyFont="1" applyFill="1" applyAlignment="1" applyProtection="1">
      <alignment vertical="center"/>
      <protection locked="0"/>
    </xf>
    <xf numFmtId="0" fontId="6" fillId="0" borderId="0" xfId="2" applyNumberFormat="1" applyFont="1" applyFill="1" applyAlignment="1" applyProtection="1">
      <alignment vertical="center"/>
      <protection locked="0"/>
    </xf>
    <xf numFmtId="179" fontId="6" fillId="0" borderId="0" xfId="2" applyNumberFormat="1" applyFont="1" applyFill="1" applyAlignment="1" applyProtection="1">
      <alignment vertical="center"/>
      <protection locked="0"/>
    </xf>
    <xf numFmtId="180" fontId="6" fillId="0" borderId="0" xfId="2" applyNumberFormat="1" applyFont="1" applyFill="1" applyAlignment="1" applyProtection="1">
      <alignment vertical="center"/>
      <protection locked="0"/>
    </xf>
    <xf numFmtId="178" fontId="6" fillId="0" borderId="0" xfId="2" applyNumberFormat="1" applyFont="1" applyFill="1" applyAlignment="1" applyProtection="1">
      <alignment horizontal="right" vertical="center"/>
      <protection locked="0"/>
    </xf>
    <xf numFmtId="178" fontId="20" fillId="0" borderId="0" xfId="2" applyNumberFormat="1" applyFont="1" applyFill="1" applyAlignment="1" applyProtection="1">
      <alignment horizontal="right" vertical="center"/>
      <protection locked="0"/>
    </xf>
    <xf numFmtId="38" fontId="6" fillId="0" borderId="0" xfId="2" applyNumberFormat="1" applyFont="1" applyFill="1" applyAlignment="1" applyProtection="1">
      <alignment horizontal="right" vertical="center"/>
      <protection locked="0"/>
    </xf>
    <xf numFmtId="0" fontId="6" fillId="0" borderId="0" xfId="2" applyNumberFormat="1" applyFont="1" applyFill="1" applyProtection="1">
      <alignment vertical="center"/>
      <protection locked="0"/>
    </xf>
    <xf numFmtId="38" fontId="6" fillId="0" borderId="0" xfId="2" applyFont="1" applyFill="1" applyProtection="1">
      <alignment vertical="center"/>
      <protection locked="0"/>
    </xf>
    <xf numFmtId="38" fontId="24" fillId="0" borderId="0" xfId="2" applyFont="1" applyFill="1" applyProtection="1">
      <alignment vertical="center"/>
      <protection locked="0"/>
    </xf>
    <xf numFmtId="38" fontId="17" fillId="0" borderId="0" xfId="2" applyFont="1" applyFill="1" applyProtection="1">
      <alignment vertical="center"/>
      <protection locked="0"/>
    </xf>
    <xf numFmtId="38" fontId="7" fillId="0" borderId="0" xfId="2" applyFont="1" applyFill="1" applyProtection="1">
      <alignment vertical="center"/>
      <protection locked="0"/>
    </xf>
    <xf numFmtId="0" fontId="13" fillId="0" borderId="0" xfId="9" applyFont="1" applyFill="1" applyBorder="1" applyAlignment="1" applyProtection="1">
      <protection locked="0"/>
    </xf>
    <xf numFmtId="177" fontId="14" fillId="0" borderId="0" xfId="9" applyNumberFormat="1" applyFont="1" applyFill="1" applyBorder="1" applyAlignment="1" applyProtection="1">
      <alignment vertical="center"/>
      <protection locked="0"/>
    </xf>
    <xf numFmtId="176" fontId="13" fillId="0" borderId="0" xfId="9" applyNumberFormat="1" applyFont="1" applyFill="1" applyBorder="1" applyAlignment="1" applyProtection="1">
      <alignment horizontal="right"/>
      <protection locked="0"/>
    </xf>
    <xf numFmtId="0" fontId="13" fillId="0" borderId="0" xfId="9" applyFont="1" applyFill="1" applyBorder="1" applyAlignment="1" applyProtection="1">
      <alignment horizontal="center" vertical="center"/>
      <protection locked="0"/>
    </xf>
    <xf numFmtId="177" fontId="13" fillId="0" borderId="0" xfId="9" applyNumberFormat="1" applyFont="1" applyFill="1" applyBorder="1" applyAlignment="1" applyProtection="1">
      <alignment vertical="center"/>
      <protection locked="0"/>
    </xf>
    <xf numFmtId="0" fontId="13" fillId="0" borderId="0" xfId="9" applyFont="1" applyFill="1" applyBorder="1" applyAlignment="1" applyProtection="1">
      <alignment vertical="center"/>
      <protection locked="0"/>
    </xf>
    <xf numFmtId="185" fontId="15" fillId="0" borderId="1" xfId="0" applyNumberFormat="1" applyFont="1" applyFill="1" applyBorder="1" applyAlignment="1">
      <alignment horizontal="right" vertical="center"/>
    </xf>
    <xf numFmtId="186" fontId="15" fillId="0" borderId="1" xfId="0" applyNumberFormat="1" applyFont="1" applyFill="1" applyBorder="1" applyAlignment="1">
      <alignment horizontal="right" vertical="center"/>
    </xf>
    <xf numFmtId="186" fontId="15" fillId="0" borderId="3" xfId="0" applyNumberFormat="1" applyFont="1" applyFill="1" applyBorder="1" applyAlignment="1">
      <alignment horizontal="right" vertical="center"/>
    </xf>
    <xf numFmtId="187" fontId="15" fillId="0" borderId="1" xfId="0" applyNumberFormat="1" applyFont="1" applyFill="1" applyBorder="1" applyAlignment="1">
      <alignment horizontal="right" vertical="center"/>
    </xf>
    <xf numFmtId="188" fontId="15" fillId="0" borderId="1" xfId="0" applyNumberFormat="1" applyFont="1" applyFill="1" applyBorder="1" applyAlignment="1">
      <alignment horizontal="right" vertical="center"/>
    </xf>
    <xf numFmtId="189" fontId="15" fillId="0" borderId="1" xfId="0" applyNumberFormat="1" applyFont="1" applyFill="1" applyBorder="1" applyAlignment="1">
      <alignment horizontal="right" vertical="center"/>
    </xf>
    <xf numFmtId="190" fontId="15" fillId="0" borderId="1" xfId="0" applyNumberFormat="1" applyFont="1" applyFill="1" applyBorder="1" applyAlignment="1">
      <alignment horizontal="right" vertical="center"/>
    </xf>
    <xf numFmtId="0" fontId="6" fillId="0" borderId="42" xfId="2" applyNumberFormat="1" applyFont="1" applyBorder="1" applyAlignment="1">
      <alignment horizontal="center" vertical="center"/>
    </xf>
    <xf numFmtId="0" fontId="6" fillId="0" borderId="34" xfId="2" applyNumberFormat="1" applyFont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right" vertical="center" shrinkToFit="1"/>
    </xf>
    <xf numFmtId="176" fontId="18" fillId="0" borderId="2" xfId="0" applyNumberFormat="1" applyFont="1" applyFill="1" applyBorder="1" applyAlignment="1">
      <alignment horizontal="right" vertical="center"/>
    </xf>
    <xf numFmtId="0" fontId="6" fillId="0" borderId="48" xfId="2" applyNumberFormat="1" applyFont="1" applyBorder="1" applyAlignment="1">
      <alignment horizontal="center" vertical="center"/>
    </xf>
    <xf numFmtId="38" fontId="7" fillId="0" borderId="46" xfId="2" applyFont="1" applyFill="1" applyBorder="1" applyAlignment="1">
      <alignment vertical="center"/>
    </xf>
    <xf numFmtId="178" fontId="6" fillId="0" borderId="49" xfId="4" applyNumberFormat="1" applyFont="1" applyFill="1" applyBorder="1">
      <alignment vertical="center"/>
    </xf>
    <xf numFmtId="178" fontId="6" fillId="9" borderId="48" xfId="2" applyNumberFormat="1" applyFont="1" applyFill="1" applyBorder="1">
      <alignment vertical="center"/>
    </xf>
    <xf numFmtId="178" fontId="6" fillId="7" borderId="48" xfId="2" applyNumberFormat="1" applyFont="1" applyFill="1" applyBorder="1">
      <alignment vertical="center"/>
    </xf>
    <xf numFmtId="178" fontId="6" fillId="0" borderId="49" xfId="4" applyNumberFormat="1" applyFont="1" applyBorder="1">
      <alignment vertical="center"/>
    </xf>
    <xf numFmtId="178" fontId="24" fillId="0" borderId="49" xfId="4" applyNumberFormat="1" applyFont="1" applyBorder="1">
      <alignment vertical="center"/>
    </xf>
    <xf numFmtId="178" fontId="6" fillId="7" borderId="50" xfId="2" applyNumberFormat="1" applyFont="1" applyFill="1" applyBorder="1">
      <alignment vertical="center"/>
    </xf>
    <xf numFmtId="178" fontId="6" fillId="0" borderId="46" xfId="4" applyNumberFormat="1" applyFont="1" applyBorder="1">
      <alignment vertical="center"/>
    </xf>
    <xf numFmtId="38" fontId="6" fillId="7" borderId="48" xfId="2" applyFont="1" applyFill="1" applyBorder="1">
      <alignment vertical="center"/>
    </xf>
    <xf numFmtId="38" fontId="7" fillId="0" borderId="51" xfId="2" applyFont="1" applyFill="1" applyBorder="1" applyAlignment="1">
      <alignment vertical="center"/>
    </xf>
    <xf numFmtId="38" fontId="6" fillId="0" borderId="37" xfId="2" applyNumberFormat="1" applyFont="1" applyFill="1" applyBorder="1" applyAlignment="1">
      <alignment horizontal="right" vertical="center"/>
    </xf>
    <xf numFmtId="38" fontId="6" fillId="7" borderId="42" xfId="2" applyNumberFormat="1" applyFont="1" applyFill="1" applyBorder="1" applyAlignment="1" applyProtection="1">
      <alignment horizontal="right" vertical="center"/>
      <protection locked="0"/>
    </xf>
    <xf numFmtId="38" fontId="7" fillId="0" borderId="41" xfId="2" applyFont="1" applyBorder="1" applyAlignment="1" applyProtection="1">
      <alignment vertical="center"/>
      <protection locked="0"/>
    </xf>
    <xf numFmtId="38" fontId="6" fillId="5" borderId="37" xfId="2" applyNumberFormat="1" applyFont="1" applyFill="1" applyBorder="1" applyAlignment="1" applyProtection="1">
      <alignment horizontal="right" vertical="center"/>
      <protection locked="0"/>
    </xf>
    <xf numFmtId="38" fontId="6" fillId="0" borderId="41" xfId="2" applyNumberFormat="1" applyFont="1" applyFill="1" applyBorder="1" applyAlignment="1" applyProtection="1">
      <alignment horizontal="right" vertical="center"/>
      <protection locked="0"/>
    </xf>
    <xf numFmtId="38" fontId="6" fillId="0" borderId="37" xfId="2" applyNumberFormat="1" applyFont="1" applyFill="1" applyBorder="1" applyAlignment="1" applyProtection="1">
      <alignment horizontal="right" vertical="center"/>
      <protection locked="0"/>
    </xf>
    <xf numFmtId="38" fontId="7" fillId="0" borderId="41" xfId="2" applyNumberFormat="1" applyFont="1" applyFill="1" applyBorder="1" applyAlignment="1" applyProtection="1">
      <alignment horizontal="right" vertical="center"/>
      <protection locked="0"/>
    </xf>
    <xf numFmtId="38" fontId="6" fillId="7" borderId="20" xfId="2" applyNumberFormat="1" applyFont="1" applyFill="1" applyBorder="1" applyAlignment="1" applyProtection="1">
      <alignment horizontal="right" vertical="center"/>
      <protection locked="0"/>
    </xf>
    <xf numFmtId="38" fontId="6" fillId="5" borderId="41" xfId="2" applyNumberFormat="1" applyFont="1" applyFill="1" applyBorder="1" applyAlignment="1" applyProtection="1">
      <alignment horizontal="right" vertical="center"/>
      <protection locked="0"/>
    </xf>
    <xf numFmtId="38" fontId="6" fillId="5" borderId="37" xfId="2" applyNumberFormat="1" applyFont="1" applyFill="1" applyBorder="1" applyAlignment="1" applyProtection="1">
      <alignment horizontal="right" vertical="center" shrinkToFit="1"/>
      <protection locked="0"/>
    </xf>
    <xf numFmtId="0" fontId="13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 shrinkToFit="1"/>
    </xf>
    <xf numFmtId="176" fontId="18" fillId="0" borderId="2" xfId="0" applyNumberFormat="1" applyFont="1" applyFill="1" applyBorder="1" applyAlignment="1">
      <alignment horizontal="right" vertical="center" shrinkToFit="1"/>
    </xf>
    <xf numFmtId="0" fontId="15" fillId="0" borderId="15" xfId="0" applyFont="1" applyFill="1" applyBorder="1" applyAlignment="1">
      <alignment horizontal="left" vertical="center" wrapText="1" shrinkToFit="1"/>
    </xf>
    <xf numFmtId="0" fontId="15" fillId="0" borderId="16" xfId="0" applyFont="1" applyFill="1" applyBorder="1" applyAlignment="1">
      <alignment horizontal="left" vertical="center" wrapText="1" shrinkToFit="1"/>
    </xf>
    <xf numFmtId="0" fontId="15" fillId="0" borderId="10" xfId="0" applyFont="1" applyFill="1" applyBorder="1" applyAlignment="1">
      <alignment horizontal="left" vertical="center" wrapText="1" shrinkToFit="1"/>
    </xf>
    <xf numFmtId="176" fontId="18" fillId="0" borderId="2" xfId="0" applyNumberFormat="1" applyFont="1" applyFill="1" applyBorder="1" applyAlignment="1">
      <alignment horizontal="right" vertical="center"/>
    </xf>
    <xf numFmtId="176" fontId="18" fillId="0" borderId="4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6" fillId="0" borderId="39" xfId="2" applyNumberFormat="1" applyFont="1" applyBorder="1" applyAlignment="1">
      <alignment horizontal="center" vertical="center"/>
    </xf>
    <xf numFmtId="0" fontId="6" fillId="0" borderId="46" xfId="2" applyNumberFormat="1" applyFont="1" applyBorder="1" applyAlignment="1">
      <alignment horizontal="center" vertical="center"/>
    </xf>
    <xf numFmtId="0" fontId="6" fillId="0" borderId="41" xfId="2" applyNumberFormat="1" applyFont="1" applyBorder="1" applyAlignment="1">
      <alignment horizontal="center" vertical="center"/>
    </xf>
    <xf numFmtId="38" fontId="6" fillId="0" borderId="38" xfId="2" applyFont="1" applyBorder="1" applyAlignment="1">
      <alignment horizontal="center" vertical="center"/>
    </xf>
    <xf numFmtId="38" fontId="6" fillId="0" borderId="33" xfId="2" applyFont="1" applyBorder="1" applyAlignment="1">
      <alignment horizontal="center" vertical="center"/>
    </xf>
    <xf numFmtId="38" fontId="6" fillId="6" borderId="7" xfId="2" applyFont="1" applyFill="1" applyBorder="1" applyAlignment="1">
      <alignment horizontal="center" vertical="center" shrinkToFit="1"/>
    </xf>
    <xf numFmtId="38" fontId="6" fillId="6" borderId="32" xfId="2" applyFont="1" applyFill="1" applyBorder="1" applyAlignment="1">
      <alignment horizontal="center" vertical="center" shrinkToFit="1"/>
    </xf>
    <xf numFmtId="38" fontId="6" fillId="6" borderId="31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center" vertical="center" shrinkToFit="1"/>
    </xf>
    <xf numFmtId="38" fontId="6" fillId="0" borderId="16" xfId="2" applyFont="1" applyFill="1" applyBorder="1" applyAlignment="1">
      <alignment horizontal="center" vertical="center" shrinkToFit="1"/>
    </xf>
    <xf numFmtId="38" fontId="7" fillId="4" borderId="11" xfId="2" applyFont="1" applyFill="1" applyBorder="1" applyAlignment="1">
      <alignment horizontal="center" vertical="center" shrinkToFit="1"/>
    </xf>
    <xf numFmtId="38" fontId="7" fillId="4" borderId="23" xfId="2" applyFont="1" applyFill="1" applyBorder="1" applyAlignment="1">
      <alignment horizontal="center" vertical="center" shrinkToFit="1"/>
    </xf>
    <xf numFmtId="38" fontId="7" fillId="4" borderId="22" xfId="2" applyFont="1" applyFill="1" applyBorder="1" applyAlignment="1">
      <alignment horizontal="center" vertical="center" shrinkToFit="1"/>
    </xf>
    <xf numFmtId="38" fontId="6" fillId="0" borderId="0" xfId="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2" fillId="0" borderId="6" xfId="8" applyFont="1" applyBorder="1" applyAlignment="1">
      <alignment horizontal="left" vertical="center"/>
    </xf>
    <xf numFmtId="0" fontId="6" fillId="0" borderId="6" xfId="4" applyBorder="1" applyAlignment="1">
      <alignment horizontal="left" vertical="center"/>
    </xf>
    <xf numFmtId="0" fontId="6" fillId="0" borderId="42" xfId="2" applyNumberFormat="1" applyFont="1" applyBorder="1" applyAlignment="1">
      <alignment horizontal="center" vertical="center"/>
    </xf>
    <xf numFmtId="0" fontId="6" fillId="0" borderId="34" xfId="2" applyNumberFormat="1" applyFont="1" applyBorder="1" applyAlignment="1">
      <alignment horizontal="center" vertical="center"/>
    </xf>
    <xf numFmtId="0" fontId="6" fillId="3" borderId="46" xfId="4" applyNumberFormat="1" applyFont="1" applyFill="1" applyBorder="1" applyAlignment="1">
      <alignment horizontal="center" vertical="center"/>
    </xf>
    <xf numFmtId="0" fontId="6" fillId="3" borderId="40" xfId="4" applyNumberFormat="1" applyFont="1" applyFill="1" applyBorder="1" applyAlignment="1">
      <alignment horizontal="center" vertical="center"/>
    </xf>
    <xf numFmtId="0" fontId="6" fillId="0" borderId="28" xfId="2" applyNumberFormat="1" applyFont="1" applyBorder="1" applyAlignment="1">
      <alignment horizontal="center" vertical="center"/>
    </xf>
    <xf numFmtId="0" fontId="6" fillId="0" borderId="19" xfId="2" applyNumberFormat="1" applyFont="1" applyBorder="1" applyAlignment="1">
      <alignment horizontal="center" vertical="center"/>
    </xf>
    <xf numFmtId="179" fontId="6" fillId="0" borderId="39" xfId="2" applyNumberFormat="1" applyFont="1" applyBorder="1" applyAlignment="1">
      <alignment horizontal="center" vertical="center"/>
    </xf>
    <xf numFmtId="179" fontId="6" fillId="0" borderId="34" xfId="2" applyNumberFormat="1" applyFont="1" applyBorder="1" applyAlignment="1">
      <alignment horizontal="center" vertical="center"/>
    </xf>
    <xf numFmtId="0" fontId="22" fillId="0" borderId="28" xfId="2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</cellXfs>
  <cellStyles count="11">
    <cellStyle name="桁区切り 2" xfId="2"/>
    <cellStyle name="桁区切り 2 17" xfId="7"/>
    <cellStyle name="標準" xfId="0" builtinId="0"/>
    <cellStyle name="標準 2" xfId="1"/>
    <cellStyle name="標準 2 2" xfId="9"/>
    <cellStyle name="標準 2 2 17" xfId="5"/>
    <cellStyle name="標準 3" xfId="4"/>
    <cellStyle name="標準 9 6" xfId="6"/>
    <cellStyle name="標準 9 6 2" xfId="8"/>
    <cellStyle name="標準 9 6 2 2" xfId="10"/>
    <cellStyle name="標準_Sheet1" xfId="3"/>
  </cellStyles>
  <dxfs count="34">
    <dxf>
      <font>
        <b val="0"/>
        <i/>
        <color rgb="FF7030A0"/>
      </font>
    </dxf>
    <dxf>
      <font>
        <color rgb="FFFF0000"/>
      </font>
    </dxf>
    <dxf>
      <font>
        <b val="0"/>
        <i/>
        <color rgb="FF7030A0"/>
      </font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ont>
        <color rgb="FFFF0000"/>
      </font>
    </dxf>
    <dxf>
      <font>
        <b val="0"/>
        <i/>
        <color rgb="FF7030A0"/>
      </font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ont>
        <b val="0"/>
        <i/>
        <color rgb="FF7030A0"/>
      </font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ont>
        <b val="0"/>
        <i/>
        <color rgb="FF7030A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v607\&#31070;&#25144;&#25903;&#24215;\Documents%20and%20Settings\Kazumi%20Inoue\&#12487;&#12473;&#12463;&#12488;&#12483;&#12503;\OS(3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引先"/>
      <sheetName val="契約"/>
      <sheetName val="臨報"/>
      <sheetName val="マスタ"/>
      <sheetName val="契報"/>
      <sheetName val="契報(空)"/>
      <sheetName val="出来高"/>
      <sheetName val="売上入金"/>
      <sheetName val="外注支払"/>
      <sheetName val="取引先集計"/>
      <sheetName val="長和元帳"/>
      <sheetName val="長和元帳 (2)"/>
      <sheetName val="スサノオ元帳"/>
      <sheetName val="長和優先配当"/>
    </sheetNames>
    <sheetDataSet>
      <sheetData sheetId="0"/>
      <sheetData sheetId="1">
        <row r="1">
          <cell r="B1" t="str">
            <v>契約CD</v>
          </cell>
          <cell r="C1" t="str">
            <v>取引先CD</v>
          </cell>
          <cell r="D1" t="str">
            <v>取引先名</v>
          </cell>
          <cell r="E1" t="str">
            <v>所属CD</v>
          </cell>
          <cell r="F1" t="str">
            <v>請発部門</v>
          </cell>
          <cell r="G1" t="str">
            <v>請内区分</v>
          </cell>
          <cell r="H1" t="str">
            <v>作業</v>
          </cell>
          <cell r="I1" t="str">
            <v>業種</v>
          </cell>
          <cell r="J1" t="str">
            <v>開始</v>
          </cell>
          <cell r="K1" t="str">
            <v>終了</v>
          </cell>
          <cell r="L1" t="str">
            <v>月額</v>
          </cell>
          <cell r="M1" t="str">
            <v>請求単位</v>
          </cell>
          <cell r="N1" t="str">
            <v>請求額</v>
          </cell>
          <cell r="O1" t="str">
            <v>調整額</v>
          </cell>
          <cell r="P1" t="str">
            <v>外注金額</v>
          </cell>
          <cell r="Q1" t="str">
            <v>外注先</v>
          </cell>
          <cell r="R1" t="str">
            <v>契約件名</v>
          </cell>
          <cell r="S1" t="str">
            <v>摘要</v>
          </cell>
          <cell r="T1" t="str">
            <v>備考</v>
          </cell>
          <cell r="U1" t="str">
            <v>カナ名</v>
          </cell>
          <cell r="V1" t="str">
            <v>月数</v>
          </cell>
          <cell r="W1" t="str">
            <v>4月売</v>
          </cell>
          <cell r="X1" t="str">
            <v>5月売</v>
          </cell>
          <cell r="Y1" t="str">
            <v>6月売</v>
          </cell>
          <cell r="Z1" t="str">
            <v>7月売</v>
          </cell>
          <cell r="AA1" t="str">
            <v>8月売</v>
          </cell>
          <cell r="AB1" t="str">
            <v>9月売</v>
          </cell>
          <cell r="AC1" t="str">
            <v>10月売</v>
          </cell>
          <cell r="AD1" t="str">
            <v>11月売</v>
          </cell>
          <cell r="AE1" t="str">
            <v>12月売</v>
          </cell>
          <cell r="AF1" t="str">
            <v>1月売</v>
          </cell>
          <cell r="AG1" t="str">
            <v>2月売</v>
          </cell>
          <cell r="AH1" t="str">
            <v>3月売</v>
          </cell>
          <cell r="AI1" t="str">
            <v>売計</v>
          </cell>
          <cell r="AJ1" t="str">
            <v>4月外</v>
          </cell>
          <cell r="AK1" t="str">
            <v>5月外</v>
          </cell>
          <cell r="AL1" t="str">
            <v>6月外</v>
          </cell>
          <cell r="AM1" t="str">
            <v>7月外</v>
          </cell>
          <cell r="AN1" t="str">
            <v>8月外</v>
          </cell>
          <cell r="AO1" t="str">
            <v>9月外</v>
          </cell>
          <cell r="AP1" t="str">
            <v>10月外</v>
          </cell>
          <cell r="AQ1" t="str">
            <v>11月外</v>
          </cell>
          <cell r="AR1" t="str">
            <v>12月外</v>
          </cell>
          <cell r="AS1" t="str">
            <v>1月外</v>
          </cell>
          <cell r="AT1" t="str">
            <v>2月外</v>
          </cell>
          <cell r="AU1" t="str">
            <v>3月外</v>
          </cell>
          <cell r="AV1" t="str">
            <v>外計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  <cell r="AP2">
            <v>41</v>
          </cell>
          <cell r="AQ2">
            <v>42</v>
          </cell>
          <cell r="AR2">
            <v>43</v>
          </cell>
          <cell r="AS2">
            <v>44</v>
          </cell>
          <cell r="AT2">
            <v>45</v>
          </cell>
          <cell r="AU2">
            <v>46</v>
          </cell>
          <cell r="AV2">
            <v>47</v>
          </cell>
        </row>
        <row r="3">
          <cell r="B3">
            <v>2000101</v>
          </cell>
          <cell r="C3">
            <v>2002</v>
          </cell>
          <cell r="D3" t="str">
            <v>ジェイエヌインベストメント</v>
          </cell>
          <cell r="E3">
            <v>323120</v>
          </cell>
          <cell r="F3">
            <v>1022</v>
          </cell>
          <cell r="G3">
            <v>1</v>
          </cell>
          <cell r="H3">
            <v>80000</v>
          </cell>
          <cell r="I3">
            <v>0</v>
          </cell>
          <cell r="J3">
            <v>37712</v>
          </cell>
          <cell r="K3">
            <v>38077</v>
          </cell>
          <cell r="L3">
            <v>8045000</v>
          </cell>
          <cell r="N3">
            <v>0</v>
          </cell>
          <cell r="P3">
            <v>0</v>
          </cell>
          <cell r="R3" t="str">
            <v>その他管理業務</v>
          </cell>
          <cell r="U3" t="str">
            <v>ｼﾞｪｲｴﾇｲﾝﾍﾞｽﾄﾒﾝﾄ</v>
          </cell>
          <cell r="V3">
            <v>12</v>
          </cell>
          <cell r="W3">
            <v>8045000</v>
          </cell>
          <cell r="X3">
            <v>8045000</v>
          </cell>
          <cell r="Y3">
            <v>8045000</v>
          </cell>
          <cell r="Z3">
            <v>8045000</v>
          </cell>
          <cell r="AA3">
            <v>8045000</v>
          </cell>
          <cell r="AB3">
            <v>8045000</v>
          </cell>
          <cell r="AC3">
            <v>8045000</v>
          </cell>
          <cell r="AD3">
            <v>8045000</v>
          </cell>
          <cell r="AE3">
            <v>8045000</v>
          </cell>
          <cell r="AF3">
            <v>8045000</v>
          </cell>
          <cell r="AG3">
            <v>8045000</v>
          </cell>
          <cell r="AH3">
            <v>8045000</v>
          </cell>
          <cell r="AI3">
            <v>96540000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</row>
        <row r="4">
          <cell r="B4">
            <v>2000102</v>
          </cell>
          <cell r="C4">
            <v>2002</v>
          </cell>
          <cell r="D4" t="str">
            <v>ジェイエヌインベストメント</v>
          </cell>
          <cell r="E4">
            <v>323120</v>
          </cell>
          <cell r="F4">
            <v>1022</v>
          </cell>
          <cell r="G4">
            <v>1</v>
          </cell>
          <cell r="H4">
            <v>99001</v>
          </cell>
          <cell r="I4">
            <v>0</v>
          </cell>
          <cell r="J4">
            <v>37712</v>
          </cell>
          <cell r="K4">
            <v>38077</v>
          </cell>
          <cell r="L4">
            <v>11110000</v>
          </cell>
          <cell r="N4">
            <v>0</v>
          </cell>
          <cell r="P4">
            <v>0</v>
          </cell>
          <cell r="U4" t="str">
            <v>ｼﾞｪｲｴﾇｲﾝﾍﾞｽﾄﾒﾝﾄ</v>
          </cell>
          <cell r="V4">
            <v>12</v>
          </cell>
          <cell r="W4">
            <v>11110000</v>
          </cell>
          <cell r="X4">
            <v>11110000</v>
          </cell>
          <cell r="Y4">
            <v>11110000</v>
          </cell>
          <cell r="Z4">
            <v>11110000</v>
          </cell>
          <cell r="AA4">
            <v>11110000</v>
          </cell>
          <cell r="AB4">
            <v>45451732</v>
          </cell>
          <cell r="AC4">
            <v>11110000</v>
          </cell>
          <cell r="AD4">
            <v>45153387</v>
          </cell>
          <cell r="AE4">
            <v>11110000</v>
          </cell>
          <cell r="AF4">
            <v>11110000</v>
          </cell>
          <cell r="AG4">
            <v>11110000</v>
          </cell>
          <cell r="AH4">
            <v>54436751</v>
          </cell>
          <cell r="AI4">
            <v>245031870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</row>
        <row r="5">
          <cell r="B5">
            <v>2000201</v>
          </cell>
          <cell r="C5">
            <v>2003</v>
          </cell>
          <cell r="D5" t="str">
            <v>スサノオ</v>
          </cell>
          <cell r="E5">
            <v>323120</v>
          </cell>
          <cell r="F5">
            <v>1022</v>
          </cell>
          <cell r="G5">
            <v>3</v>
          </cell>
          <cell r="H5">
            <v>99001</v>
          </cell>
          <cell r="J5">
            <v>37712</v>
          </cell>
          <cell r="K5">
            <v>38077</v>
          </cell>
          <cell r="N5">
            <v>0</v>
          </cell>
          <cell r="P5">
            <v>0</v>
          </cell>
          <cell r="R5" t="str">
            <v>優先配当金</v>
          </cell>
          <cell r="U5" t="str">
            <v>ｽｻﾉｵ</v>
          </cell>
          <cell r="V5">
            <v>12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8562944</v>
          </cell>
          <cell r="AC5">
            <v>0</v>
          </cell>
          <cell r="AD5">
            <v>0</v>
          </cell>
          <cell r="AE5">
            <v>22316266</v>
          </cell>
          <cell r="AF5">
            <v>0</v>
          </cell>
          <cell r="AG5">
            <v>0</v>
          </cell>
          <cell r="AH5">
            <v>9545706</v>
          </cell>
          <cell r="AI5">
            <v>40424916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Zeros="0" view="pageBreakPreview" topLeftCell="A10" zoomScaleNormal="100" zoomScaleSheetLayoutView="100" workbookViewId="0">
      <selection activeCell="H3" sqref="H3:H5"/>
    </sheetView>
  </sheetViews>
  <sheetFormatPr defaultColWidth="2.5" defaultRowHeight="13.5"/>
  <cols>
    <col min="1" max="1" width="2.625" style="200" customWidth="1"/>
    <col min="2" max="2" width="24.625" style="201" customWidth="1"/>
    <col min="3" max="3" width="24.625" style="202" customWidth="1"/>
    <col min="4" max="4" width="8.625" style="203" customWidth="1"/>
    <col min="5" max="6" width="8.625" style="200" customWidth="1"/>
    <col min="7" max="7" width="11.25" style="204" bestFit="1" customWidth="1"/>
    <col min="8" max="8" width="17" style="205" bestFit="1" customWidth="1"/>
    <col min="9" max="16384" width="2.5" style="202"/>
  </cols>
  <sheetData>
    <row r="1" spans="1:8" s="166" customFormat="1" ht="39" customHeight="1" thickBot="1">
      <c r="A1" s="178"/>
      <c r="B1" s="264" t="s">
        <v>427</v>
      </c>
      <c r="C1" s="265"/>
      <c r="D1" s="265"/>
      <c r="E1" s="265"/>
      <c r="F1" s="265"/>
      <c r="G1" s="265"/>
      <c r="H1" s="265"/>
    </row>
    <row r="2" spans="1:8" s="166" customFormat="1" ht="39" customHeight="1">
      <c r="A2" s="266" t="s">
        <v>15</v>
      </c>
      <c r="B2" s="267"/>
      <c r="C2" s="183" t="s">
        <v>10</v>
      </c>
      <c r="D2" s="184" t="s">
        <v>0</v>
      </c>
      <c r="E2" s="185" t="s">
        <v>7</v>
      </c>
      <c r="F2" s="185" t="s">
        <v>6</v>
      </c>
      <c r="G2" s="186" t="s">
        <v>20</v>
      </c>
      <c r="H2" s="187" t="s">
        <v>430</v>
      </c>
    </row>
    <row r="3" spans="1:8" s="166" customFormat="1" ht="30" customHeight="1">
      <c r="A3" s="256">
        <v>1</v>
      </c>
      <c r="B3" s="261" t="s">
        <v>21</v>
      </c>
      <c r="C3" s="188" t="s">
        <v>384</v>
      </c>
      <c r="D3" s="189"/>
      <c r="E3" s="224">
        <v>7</v>
      </c>
      <c r="F3" s="225">
        <v>1</v>
      </c>
      <c r="G3" s="190">
        <f>D3*E3*F3</f>
        <v>0</v>
      </c>
      <c r="H3" s="258">
        <f>SUM(G3:G5)</f>
        <v>0</v>
      </c>
    </row>
    <row r="4" spans="1:8" s="166" customFormat="1" ht="30" customHeight="1">
      <c r="A4" s="256"/>
      <c r="B4" s="261"/>
      <c r="C4" s="188" t="s">
        <v>11</v>
      </c>
      <c r="D4" s="189"/>
      <c r="E4" s="224">
        <v>4</v>
      </c>
      <c r="F4" s="225">
        <v>1</v>
      </c>
      <c r="G4" s="190">
        <f t="shared" ref="G4:G16" si="0">D4*E4*F4</f>
        <v>0</v>
      </c>
      <c r="H4" s="258"/>
    </row>
    <row r="5" spans="1:8" s="166" customFormat="1" ht="30" customHeight="1">
      <c r="A5" s="256"/>
      <c r="B5" s="261"/>
      <c r="C5" s="188" t="s">
        <v>16</v>
      </c>
      <c r="D5" s="189"/>
      <c r="E5" s="227">
        <v>20</v>
      </c>
      <c r="F5" s="225">
        <v>1</v>
      </c>
      <c r="G5" s="190">
        <f t="shared" si="0"/>
        <v>0</v>
      </c>
      <c r="H5" s="258"/>
    </row>
    <row r="6" spans="1:8" s="166" customFormat="1" ht="30" customHeight="1">
      <c r="A6" s="191">
        <v>2</v>
      </c>
      <c r="B6" s="99" t="s">
        <v>22</v>
      </c>
      <c r="C6" s="188" t="s">
        <v>8</v>
      </c>
      <c r="D6" s="189"/>
      <c r="E6" s="228">
        <v>266</v>
      </c>
      <c r="F6" s="225">
        <v>1</v>
      </c>
      <c r="G6" s="190">
        <f t="shared" si="0"/>
        <v>0</v>
      </c>
      <c r="H6" s="233">
        <f>G6</f>
        <v>0</v>
      </c>
    </row>
    <row r="7" spans="1:8" s="166" customFormat="1" ht="30" customHeight="1">
      <c r="A7" s="256">
        <v>3</v>
      </c>
      <c r="B7" s="257" t="s">
        <v>23</v>
      </c>
      <c r="C7" s="188" t="s">
        <v>12</v>
      </c>
      <c r="D7" s="189"/>
      <c r="E7" s="225">
        <v>1</v>
      </c>
      <c r="F7" s="225">
        <v>1</v>
      </c>
      <c r="G7" s="190">
        <f t="shared" si="0"/>
        <v>0</v>
      </c>
      <c r="H7" s="258">
        <f>SUM(G7:G8)</f>
        <v>0</v>
      </c>
    </row>
    <row r="8" spans="1:8" s="166" customFormat="1" ht="30" customHeight="1">
      <c r="A8" s="256"/>
      <c r="B8" s="257"/>
      <c r="C8" s="188" t="s">
        <v>13</v>
      </c>
      <c r="D8" s="189"/>
      <c r="E8" s="225">
        <v>1</v>
      </c>
      <c r="F8" s="225">
        <v>1</v>
      </c>
      <c r="G8" s="190">
        <f t="shared" si="0"/>
        <v>0</v>
      </c>
      <c r="H8" s="258"/>
    </row>
    <row r="9" spans="1:8" s="166" customFormat="1" ht="30" customHeight="1">
      <c r="A9" s="256">
        <v>4</v>
      </c>
      <c r="B9" s="257" t="s">
        <v>24</v>
      </c>
      <c r="C9" s="188" t="s">
        <v>18</v>
      </c>
      <c r="D9" s="189"/>
      <c r="E9" s="229">
        <v>1</v>
      </c>
      <c r="F9" s="227">
        <v>5</v>
      </c>
      <c r="G9" s="190">
        <f t="shared" si="0"/>
        <v>0</v>
      </c>
      <c r="H9" s="262">
        <f>SUM(G9:G13)</f>
        <v>0</v>
      </c>
    </row>
    <row r="10" spans="1:8" s="166" customFormat="1" ht="30" customHeight="1">
      <c r="A10" s="256"/>
      <c r="B10" s="257"/>
      <c r="C10" s="188" t="s">
        <v>1</v>
      </c>
      <c r="D10" s="189"/>
      <c r="E10" s="229">
        <v>5</v>
      </c>
      <c r="F10" s="227">
        <v>1</v>
      </c>
      <c r="G10" s="190">
        <f t="shared" si="0"/>
        <v>0</v>
      </c>
      <c r="H10" s="262"/>
    </row>
    <row r="11" spans="1:8" s="166" customFormat="1" ht="30" customHeight="1">
      <c r="A11" s="256"/>
      <c r="B11" s="257"/>
      <c r="C11" s="188" t="s">
        <v>2</v>
      </c>
      <c r="D11" s="189"/>
      <c r="E11" s="229">
        <v>3</v>
      </c>
      <c r="F11" s="225">
        <v>1</v>
      </c>
      <c r="G11" s="190">
        <f t="shared" si="0"/>
        <v>0</v>
      </c>
      <c r="H11" s="262"/>
    </row>
    <row r="12" spans="1:8" s="166" customFormat="1" ht="30" customHeight="1">
      <c r="A12" s="256"/>
      <c r="B12" s="257"/>
      <c r="C12" s="188" t="s">
        <v>3</v>
      </c>
      <c r="D12" s="189"/>
      <c r="E12" s="229">
        <v>9</v>
      </c>
      <c r="F12" s="225">
        <v>1</v>
      </c>
      <c r="G12" s="190">
        <f t="shared" si="0"/>
        <v>0</v>
      </c>
      <c r="H12" s="262"/>
    </row>
    <row r="13" spans="1:8" s="166" customFormat="1" ht="30" customHeight="1">
      <c r="A13" s="256"/>
      <c r="B13" s="257"/>
      <c r="C13" s="188" t="s">
        <v>4</v>
      </c>
      <c r="D13" s="189"/>
      <c r="E13" s="229">
        <v>6</v>
      </c>
      <c r="F13" s="225">
        <v>1</v>
      </c>
      <c r="G13" s="190">
        <f t="shared" si="0"/>
        <v>0</v>
      </c>
      <c r="H13" s="262"/>
    </row>
    <row r="14" spans="1:8" s="166" customFormat="1" ht="30" customHeight="1">
      <c r="A14" s="256">
        <v>5</v>
      </c>
      <c r="B14" s="257" t="s">
        <v>383</v>
      </c>
      <c r="C14" s="188" t="s">
        <v>5</v>
      </c>
      <c r="D14" s="189"/>
      <c r="E14" s="225">
        <v>1</v>
      </c>
      <c r="F14" s="225">
        <v>1</v>
      </c>
      <c r="G14" s="190">
        <f t="shared" si="0"/>
        <v>0</v>
      </c>
      <c r="H14" s="258">
        <f>SUM(G14:G16)</f>
        <v>0</v>
      </c>
    </row>
    <row r="15" spans="1:8" s="166" customFormat="1" ht="30" customHeight="1">
      <c r="A15" s="256"/>
      <c r="B15" s="257"/>
      <c r="C15" s="188" t="s">
        <v>9</v>
      </c>
      <c r="D15" s="189"/>
      <c r="E15" s="230">
        <v>9</v>
      </c>
      <c r="F15" s="225">
        <v>1</v>
      </c>
      <c r="G15" s="190">
        <f t="shared" si="0"/>
        <v>0</v>
      </c>
      <c r="H15" s="258"/>
    </row>
    <row r="16" spans="1:8" s="166" customFormat="1" ht="45" customHeight="1">
      <c r="A16" s="256"/>
      <c r="B16" s="257"/>
      <c r="C16" s="188" t="s">
        <v>27</v>
      </c>
      <c r="D16" s="189"/>
      <c r="E16" s="225">
        <v>1</v>
      </c>
      <c r="F16" s="225">
        <v>1</v>
      </c>
      <c r="G16" s="190">
        <f t="shared" si="0"/>
        <v>0</v>
      </c>
      <c r="H16" s="258"/>
    </row>
    <row r="17" spans="1:8" s="166" customFormat="1" ht="45" customHeight="1">
      <c r="A17" s="191">
        <v>6</v>
      </c>
      <c r="B17" s="99" t="s">
        <v>375</v>
      </c>
      <c r="C17" s="188" t="s">
        <v>19</v>
      </c>
      <c r="D17" s="192"/>
      <c r="E17" s="193"/>
      <c r="F17" s="194"/>
      <c r="G17" s="190"/>
      <c r="H17" s="234">
        <f>G17</f>
        <v>0</v>
      </c>
    </row>
    <row r="18" spans="1:8" s="166" customFormat="1" ht="30" customHeight="1">
      <c r="A18" s="191">
        <v>7</v>
      </c>
      <c r="B18" s="99" t="s">
        <v>26</v>
      </c>
      <c r="C18" s="259" t="s">
        <v>17</v>
      </c>
      <c r="D18" s="260"/>
      <c r="E18" s="260"/>
      <c r="F18" s="261"/>
      <c r="G18" s="190" ph="1"/>
      <c r="H18" s="262">
        <f>SUM(G18:G19)</f>
        <v>0</v>
      </c>
    </row>
    <row r="19" spans="1:8" s="166" customFormat="1" ht="30" customHeight="1" thickBot="1">
      <c r="A19" s="195">
        <v>8</v>
      </c>
      <c r="B19" s="196" t="s">
        <v>25</v>
      </c>
      <c r="C19" s="197" t="s">
        <v>14</v>
      </c>
      <c r="D19" s="198"/>
      <c r="E19" s="226">
        <v>1</v>
      </c>
      <c r="F19" s="226">
        <v>1</v>
      </c>
      <c r="G19" s="199">
        <f t="shared" ref="G19" si="1">D19*E19*F19</f>
        <v>0</v>
      </c>
      <c r="H19" s="263"/>
    </row>
    <row r="20" spans="1:8" s="218" customFormat="1">
      <c r="A20" s="221"/>
      <c r="B20" s="223"/>
      <c r="D20" s="222"/>
      <c r="E20" s="221"/>
      <c r="F20" s="221"/>
      <c r="G20" s="220"/>
      <c r="H20" s="219"/>
    </row>
    <row r="21" spans="1:8" s="163" customFormat="1">
      <c r="A21" s="178"/>
      <c r="B21" s="179"/>
      <c r="C21" s="180"/>
      <c r="D21" s="181"/>
      <c r="E21" s="178"/>
      <c r="F21" s="178"/>
      <c r="G21" s="182"/>
      <c r="H21" s="166"/>
    </row>
    <row r="22" spans="1:8" s="163" customFormat="1">
      <c r="A22" s="178"/>
      <c r="B22" s="179"/>
      <c r="C22" s="180"/>
      <c r="D22" s="181"/>
      <c r="E22" s="178"/>
      <c r="F22" s="178"/>
      <c r="G22" s="182"/>
      <c r="H22" s="166"/>
    </row>
  </sheetData>
  <mergeCells count="16">
    <mergeCell ref="B1:H1"/>
    <mergeCell ref="A2:B2"/>
    <mergeCell ref="A3:A5"/>
    <mergeCell ref="B3:B5"/>
    <mergeCell ref="H3:H5"/>
    <mergeCell ref="A7:A8"/>
    <mergeCell ref="B7:B8"/>
    <mergeCell ref="H7:H8"/>
    <mergeCell ref="C18:F18"/>
    <mergeCell ref="H18:H19"/>
    <mergeCell ref="A9:A13"/>
    <mergeCell ref="B9:B13"/>
    <mergeCell ref="H9:H13"/>
    <mergeCell ref="A14:A16"/>
    <mergeCell ref="B14:B16"/>
    <mergeCell ref="H14:H16"/>
  </mergeCells>
  <phoneticPr fontId="5"/>
  <pageMargins left="0.62992125984251968" right="0.43307086614173229" top="0.78740157480314965" bottom="0.78740157480314965" header="0.39370078740157483" footer="0.39370078740157483"/>
  <pageSetup paperSize="9" scale="88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39"/>
  <sheetViews>
    <sheetView showZeros="0" tabSelected="1" zoomScale="98" zoomScaleNormal="98" workbookViewId="0">
      <pane xSplit="2" ySplit="3" topLeftCell="C304" activePane="bottomRight" state="frozen"/>
      <selection pane="topRight" activeCell="C1" sqref="C1"/>
      <selection pane="bottomLeft" activeCell="A4" sqref="A4"/>
      <selection pane="bottomRight" activeCell="M324" sqref="M324"/>
    </sheetView>
  </sheetViews>
  <sheetFormatPr defaultColWidth="9" defaultRowHeight="15" customHeight="1"/>
  <cols>
    <col min="1" max="1" width="3.75" style="206" customWidth="1"/>
    <col min="2" max="2" width="26.625" style="206" customWidth="1"/>
    <col min="3" max="3" width="10.375" style="206" customWidth="1"/>
    <col min="4" max="6" width="6.375" style="209" customWidth="1"/>
    <col min="7" max="7" width="13.625" style="207" hidden="1" customWidth="1" collapsed="1"/>
    <col min="8" max="8" width="6.25" style="208" customWidth="1"/>
    <col min="9" max="9" width="6.125" style="208" customWidth="1"/>
    <col min="10" max="10" width="7.5" style="210" bestFit="1" customWidth="1"/>
    <col min="11" max="12" width="7.5" style="210" customWidth="1"/>
    <col min="13" max="13" width="7.625" style="211" customWidth="1"/>
    <col min="14" max="14" width="7.5" style="210" bestFit="1" customWidth="1"/>
    <col min="15" max="15" width="7.5" style="210" customWidth="1"/>
    <col min="16" max="17" width="7.5" style="212" customWidth="1"/>
    <col min="18" max="18" width="11.875" style="206" bestFit="1" customWidth="1"/>
    <col min="19" max="16384" width="9" style="206"/>
  </cols>
  <sheetData>
    <row r="1" spans="1:18" s="213" customFormat="1" ht="21" customHeight="1" thickBot="1">
      <c r="A1" s="284" t="s">
        <v>426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</row>
    <row r="2" spans="1:18" s="213" customFormat="1" ht="15" customHeight="1">
      <c r="A2" s="270" t="s">
        <v>374</v>
      </c>
      <c r="B2" s="268"/>
      <c r="C2" s="268" t="s">
        <v>373</v>
      </c>
      <c r="D2" s="288" t="s">
        <v>372</v>
      </c>
      <c r="E2" s="289"/>
      <c r="F2" s="170" t="s">
        <v>431</v>
      </c>
      <c r="G2" s="290" t="s">
        <v>372</v>
      </c>
      <c r="H2" s="292" t="s">
        <v>371</v>
      </c>
      <c r="I2" s="292" t="s">
        <v>45</v>
      </c>
      <c r="J2" s="268" t="s">
        <v>370</v>
      </c>
      <c r="K2" s="268"/>
      <c r="L2" s="268"/>
      <c r="M2" s="294" t="s">
        <v>381</v>
      </c>
      <c r="N2" s="268" t="s">
        <v>369</v>
      </c>
      <c r="O2" s="269"/>
      <c r="P2" s="270" t="s">
        <v>368</v>
      </c>
      <c r="Q2" s="268"/>
      <c r="R2" s="271" t="s">
        <v>367</v>
      </c>
    </row>
    <row r="3" spans="1:18" s="213" customFormat="1" ht="15" customHeight="1" thickBot="1">
      <c r="A3" s="286"/>
      <c r="B3" s="287"/>
      <c r="C3" s="287"/>
      <c r="D3" s="98" t="s">
        <v>366</v>
      </c>
      <c r="E3" s="98" t="s">
        <v>365</v>
      </c>
      <c r="F3" s="171" t="s">
        <v>364</v>
      </c>
      <c r="G3" s="291"/>
      <c r="H3" s="293"/>
      <c r="I3" s="293"/>
      <c r="J3" s="165" t="s">
        <v>363</v>
      </c>
      <c r="K3" s="165" t="s">
        <v>362</v>
      </c>
      <c r="L3" s="165" t="s">
        <v>361</v>
      </c>
      <c r="M3" s="295"/>
      <c r="N3" s="97" t="s">
        <v>362</v>
      </c>
      <c r="O3" s="235" t="s">
        <v>361</v>
      </c>
      <c r="P3" s="231" t="s">
        <v>362</v>
      </c>
      <c r="Q3" s="232" t="s">
        <v>361</v>
      </c>
      <c r="R3" s="272"/>
    </row>
    <row r="4" spans="1:18" s="214" customFormat="1" ht="15" customHeight="1">
      <c r="A4" s="73" t="s">
        <v>360</v>
      </c>
      <c r="B4" s="96"/>
      <c r="C4" s="69"/>
      <c r="D4" s="112"/>
      <c r="E4" s="112"/>
      <c r="F4" s="172"/>
      <c r="G4" s="117"/>
      <c r="H4" s="118"/>
      <c r="I4" s="95"/>
      <c r="J4" s="69"/>
      <c r="K4" s="69"/>
      <c r="L4" s="69"/>
      <c r="M4" s="69"/>
      <c r="N4" s="94"/>
      <c r="O4" s="236"/>
      <c r="P4" s="245"/>
      <c r="Q4" s="93"/>
      <c r="R4" s="92"/>
    </row>
    <row r="5" spans="1:18" s="214" customFormat="1" ht="15" customHeight="1">
      <c r="A5" s="54">
        <v>1</v>
      </c>
      <c r="B5" s="66" t="s">
        <v>360</v>
      </c>
      <c r="C5" s="53" t="str">
        <f>A72</f>
        <v>11/10（日）</v>
      </c>
      <c r="D5" s="113">
        <v>0.20833333333333334</v>
      </c>
      <c r="E5" s="113">
        <v>0.875</v>
      </c>
      <c r="F5" s="173">
        <f t="shared" ref="F5:F12" si="0">E5-D5</f>
        <v>0.66666666666666663</v>
      </c>
      <c r="G5" s="119" t="s">
        <v>359</v>
      </c>
      <c r="H5" s="120">
        <v>6</v>
      </c>
      <c r="I5" s="50">
        <v>6</v>
      </c>
      <c r="J5" s="48">
        <f t="shared" ref="J5:J12" si="1">SUM($K5:$L5)</f>
        <v>16</v>
      </c>
      <c r="K5" s="64">
        <f>TEXT(MAX(0,MIN($E5,"22:00")-MAX($D5,"5:00")),"h:mm")*24+TEXT(MAX(0,MIN($E5,"46:00")-MAX($D5,"29:00")),"h:mm")*24</f>
        <v>16</v>
      </c>
      <c r="L5" s="64">
        <f>TEXT(MAX(0,MIN($E5,"5:00")-MAX($D5,"00:00")),"h:mm")*24+TEXT(MAX(0,MIN($E5,"29:00")-MAX($D5,"22:00")),"h:mm")*24</f>
        <v>0</v>
      </c>
      <c r="M5" s="48">
        <f t="shared" ref="M5:M12" si="2">IF((K5-TEXT((F5),"h:mm")*24)&lt;0,0,(K5-TEXT((F5),"h:mm")*24))</f>
        <v>0</v>
      </c>
      <c r="N5" s="63">
        <f>K5*I5</f>
        <v>96</v>
      </c>
      <c r="O5" s="237">
        <f>L5*I5</f>
        <v>0</v>
      </c>
      <c r="P5" s="246"/>
      <c r="Q5" s="62"/>
      <c r="R5" s="79">
        <f t="shared" ref="R5:R12" si="3">ROUNDDOWN(P5*N5+Q5*O5,0)</f>
        <v>0</v>
      </c>
    </row>
    <row r="6" spans="1:18" s="214" customFormat="1" ht="15" customHeight="1">
      <c r="A6" s="54">
        <v>2</v>
      </c>
      <c r="B6" s="66" t="s">
        <v>341</v>
      </c>
      <c r="C6" s="53" t="str">
        <f>A72</f>
        <v>11/10（日）</v>
      </c>
      <c r="D6" s="113">
        <v>0.20833333333333334</v>
      </c>
      <c r="E6" s="113">
        <v>0.875</v>
      </c>
      <c r="F6" s="173">
        <f t="shared" si="0"/>
        <v>0.66666666666666663</v>
      </c>
      <c r="G6" s="119" t="s">
        <v>359</v>
      </c>
      <c r="H6" s="120">
        <v>3</v>
      </c>
      <c r="I6" s="50">
        <v>3</v>
      </c>
      <c r="J6" s="48">
        <f t="shared" si="1"/>
        <v>16</v>
      </c>
      <c r="K6" s="64">
        <f t="shared" ref="K6:K12" si="4">TEXT(MAX(0,MIN($E6,"22:00")-MAX($D6,"5:00")),"h:mm")*24+TEXT(MAX(0,MIN($E6,"46:00")-MAX($D6,"29:00")),"h:mm")*24</f>
        <v>16</v>
      </c>
      <c r="L6" s="64">
        <f t="shared" ref="L6:L12" si="5">TEXT(MAX(0,MIN($E6,"5:00")-MAX($D6,"00:00")),"h:mm")*24+TEXT(MAX(0,MIN($E6,"29:00")-MAX($D6,"22:00")),"h:mm")*24</f>
        <v>0</v>
      </c>
      <c r="M6" s="48">
        <f t="shared" si="2"/>
        <v>0</v>
      </c>
      <c r="N6" s="63">
        <f t="shared" ref="N6:N12" si="6">K6*I6</f>
        <v>48</v>
      </c>
      <c r="O6" s="237">
        <f t="shared" ref="O6:O12" si="7">L6*I6</f>
        <v>0</v>
      </c>
      <c r="P6" s="246"/>
      <c r="Q6" s="62"/>
      <c r="R6" s="79">
        <f t="shared" si="3"/>
        <v>0</v>
      </c>
    </row>
    <row r="7" spans="1:18" s="214" customFormat="1" ht="15" customHeight="1">
      <c r="A7" s="54">
        <v>3</v>
      </c>
      <c r="B7" s="65" t="s">
        <v>358</v>
      </c>
      <c r="C7" s="51" t="str">
        <f>A72</f>
        <v>11/10（日）</v>
      </c>
      <c r="D7" s="113">
        <v>0.25</v>
      </c>
      <c r="E7" s="113">
        <v>0.66666666666666663</v>
      </c>
      <c r="F7" s="173">
        <f t="shared" si="0"/>
        <v>0.41666666666666663</v>
      </c>
      <c r="G7" s="121" t="s">
        <v>284</v>
      </c>
      <c r="H7" s="120">
        <v>2</v>
      </c>
      <c r="I7" s="50">
        <v>2</v>
      </c>
      <c r="J7" s="48">
        <f t="shared" si="1"/>
        <v>10</v>
      </c>
      <c r="K7" s="64">
        <f t="shared" si="4"/>
        <v>10</v>
      </c>
      <c r="L7" s="64">
        <f t="shared" si="5"/>
        <v>0</v>
      </c>
      <c r="M7" s="48">
        <f t="shared" si="2"/>
        <v>0</v>
      </c>
      <c r="N7" s="63">
        <f t="shared" si="6"/>
        <v>20</v>
      </c>
      <c r="O7" s="237">
        <f t="shared" si="7"/>
        <v>0</v>
      </c>
      <c r="P7" s="246"/>
      <c r="Q7" s="46"/>
      <c r="R7" s="79">
        <f t="shared" si="3"/>
        <v>0</v>
      </c>
    </row>
    <row r="8" spans="1:18" s="214" customFormat="1" ht="15" customHeight="1">
      <c r="A8" s="54">
        <v>4</v>
      </c>
      <c r="B8" s="65" t="s">
        <v>357</v>
      </c>
      <c r="C8" s="51" t="str">
        <f>A72</f>
        <v>11/10（日）</v>
      </c>
      <c r="D8" s="113">
        <v>0.3125</v>
      </c>
      <c r="E8" s="113">
        <v>0.64583333333333337</v>
      </c>
      <c r="F8" s="173">
        <f t="shared" si="0"/>
        <v>0.33333333333333337</v>
      </c>
      <c r="G8" s="121" t="s">
        <v>58</v>
      </c>
      <c r="H8" s="120">
        <v>3</v>
      </c>
      <c r="I8" s="50">
        <v>3</v>
      </c>
      <c r="J8" s="48">
        <f t="shared" si="1"/>
        <v>8</v>
      </c>
      <c r="K8" s="64">
        <f t="shared" si="4"/>
        <v>8</v>
      </c>
      <c r="L8" s="64">
        <f t="shared" si="5"/>
        <v>0</v>
      </c>
      <c r="M8" s="48">
        <f t="shared" si="2"/>
        <v>0</v>
      </c>
      <c r="N8" s="63">
        <f t="shared" si="6"/>
        <v>24</v>
      </c>
      <c r="O8" s="237">
        <f t="shared" si="7"/>
        <v>0</v>
      </c>
      <c r="P8" s="246"/>
      <c r="Q8" s="46"/>
      <c r="R8" s="79">
        <f t="shared" si="3"/>
        <v>0</v>
      </c>
    </row>
    <row r="9" spans="1:18" s="214" customFormat="1" ht="15" customHeight="1">
      <c r="A9" s="54">
        <v>5</v>
      </c>
      <c r="B9" s="65" t="s">
        <v>356</v>
      </c>
      <c r="C9" s="51" t="str">
        <f>A72</f>
        <v>11/10（日）</v>
      </c>
      <c r="D9" s="113">
        <v>0.35416666666666669</v>
      </c>
      <c r="E9" s="113">
        <v>0.6875</v>
      </c>
      <c r="F9" s="173">
        <f t="shared" si="0"/>
        <v>0.33333333333333331</v>
      </c>
      <c r="G9" s="121" t="s">
        <v>355</v>
      </c>
      <c r="H9" s="120">
        <v>2</v>
      </c>
      <c r="I9" s="50">
        <v>2</v>
      </c>
      <c r="J9" s="48">
        <f t="shared" si="1"/>
        <v>8</v>
      </c>
      <c r="K9" s="64">
        <f t="shared" si="4"/>
        <v>8</v>
      </c>
      <c r="L9" s="64">
        <f t="shared" si="5"/>
        <v>0</v>
      </c>
      <c r="M9" s="48">
        <f t="shared" si="2"/>
        <v>0</v>
      </c>
      <c r="N9" s="63">
        <f t="shared" si="6"/>
        <v>16</v>
      </c>
      <c r="O9" s="237">
        <f t="shared" si="7"/>
        <v>0</v>
      </c>
      <c r="P9" s="246"/>
      <c r="Q9" s="135"/>
      <c r="R9" s="79">
        <f t="shared" si="3"/>
        <v>0</v>
      </c>
    </row>
    <row r="10" spans="1:18" s="214" customFormat="1" ht="15" customHeight="1">
      <c r="A10" s="54">
        <v>6</v>
      </c>
      <c r="B10" s="65" t="s">
        <v>354</v>
      </c>
      <c r="C10" s="51" t="str">
        <f>A72</f>
        <v>11/10（日）</v>
      </c>
      <c r="D10" s="113">
        <v>0.29166666666666669</v>
      </c>
      <c r="E10" s="113">
        <v>0.66666666666666663</v>
      </c>
      <c r="F10" s="173">
        <f t="shared" si="0"/>
        <v>0.37499999999999994</v>
      </c>
      <c r="G10" s="121" t="s">
        <v>302</v>
      </c>
      <c r="H10" s="120">
        <v>1</v>
      </c>
      <c r="I10" s="50">
        <v>1</v>
      </c>
      <c r="J10" s="48">
        <f t="shared" si="1"/>
        <v>9</v>
      </c>
      <c r="K10" s="64">
        <f t="shared" si="4"/>
        <v>9</v>
      </c>
      <c r="L10" s="64">
        <f t="shared" si="5"/>
        <v>0</v>
      </c>
      <c r="M10" s="48">
        <f t="shared" si="2"/>
        <v>0</v>
      </c>
      <c r="N10" s="63">
        <f t="shared" si="6"/>
        <v>9</v>
      </c>
      <c r="O10" s="237">
        <f t="shared" si="7"/>
        <v>0</v>
      </c>
      <c r="P10" s="246"/>
      <c r="Q10" s="135"/>
      <c r="R10" s="79">
        <f t="shared" si="3"/>
        <v>0</v>
      </c>
    </row>
    <row r="11" spans="1:18" s="214" customFormat="1" ht="15" customHeight="1">
      <c r="A11" s="54">
        <v>7</v>
      </c>
      <c r="B11" s="65" t="s">
        <v>353</v>
      </c>
      <c r="C11" s="51" t="str">
        <f>A72</f>
        <v>11/10（日）</v>
      </c>
      <c r="D11" s="113">
        <v>0.29166666666666669</v>
      </c>
      <c r="E11" s="113">
        <v>0.625</v>
      </c>
      <c r="F11" s="173">
        <f t="shared" si="0"/>
        <v>0.33333333333333331</v>
      </c>
      <c r="G11" s="121" t="s">
        <v>352</v>
      </c>
      <c r="H11" s="120">
        <v>5</v>
      </c>
      <c r="I11" s="50">
        <v>5</v>
      </c>
      <c r="J11" s="48">
        <f t="shared" si="1"/>
        <v>8</v>
      </c>
      <c r="K11" s="64">
        <f t="shared" si="4"/>
        <v>8</v>
      </c>
      <c r="L11" s="64">
        <f t="shared" si="5"/>
        <v>0</v>
      </c>
      <c r="M11" s="48">
        <f t="shared" si="2"/>
        <v>0</v>
      </c>
      <c r="N11" s="63">
        <f t="shared" si="6"/>
        <v>40</v>
      </c>
      <c r="O11" s="237">
        <f t="shared" si="7"/>
        <v>0</v>
      </c>
      <c r="P11" s="246"/>
      <c r="Q11" s="135"/>
      <c r="R11" s="79">
        <f t="shared" si="3"/>
        <v>0</v>
      </c>
    </row>
    <row r="12" spans="1:18" s="214" customFormat="1" ht="15" customHeight="1">
      <c r="A12" s="54">
        <v>8</v>
      </c>
      <c r="B12" s="65" t="s">
        <v>351</v>
      </c>
      <c r="C12" s="51" t="str">
        <f>A72</f>
        <v>11/10（日）</v>
      </c>
      <c r="D12" s="113">
        <v>0.33333333333333331</v>
      </c>
      <c r="E12" s="113">
        <v>0.66666666666666663</v>
      </c>
      <c r="F12" s="173">
        <f t="shared" si="0"/>
        <v>0.33333333333333331</v>
      </c>
      <c r="G12" s="121" t="s">
        <v>350</v>
      </c>
      <c r="H12" s="120">
        <v>5</v>
      </c>
      <c r="I12" s="50">
        <v>5</v>
      </c>
      <c r="J12" s="48">
        <f t="shared" si="1"/>
        <v>8</v>
      </c>
      <c r="K12" s="64">
        <f t="shared" si="4"/>
        <v>8</v>
      </c>
      <c r="L12" s="64">
        <f t="shared" si="5"/>
        <v>0</v>
      </c>
      <c r="M12" s="48">
        <f t="shared" si="2"/>
        <v>0</v>
      </c>
      <c r="N12" s="63">
        <f t="shared" si="6"/>
        <v>40</v>
      </c>
      <c r="O12" s="237">
        <f t="shared" si="7"/>
        <v>0</v>
      </c>
      <c r="P12" s="246"/>
      <c r="Q12" s="135"/>
      <c r="R12" s="79">
        <f t="shared" si="3"/>
        <v>0</v>
      </c>
    </row>
    <row r="13" spans="1:18" s="214" customFormat="1" ht="15" customHeight="1" thickBot="1">
      <c r="A13" s="108"/>
      <c r="B13" s="40" t="s">
        <v>349</v>
      </c>
      <c r="C13" s="41"/>
      <c r="D13" s="41"/>
      <c r="E13" s="41"/>
      <c r="F13" s="41"/>
      <c r="G13" s="122"/>
      <c r="H13" s="123">
        <f t="shared" ref="H13:O13" si="8">SUM(H5:H12)</f>
        <v>27</v>
      </c>
      <c r="I13" s="91">
        <f>SUM(I5:I12)</f>
        <v>27</v>
      </c>
      <c r="J13" s="90">
        <f t="shared" si="8"/>
        <v>83</v>
      </c>
      <c r="K13" s="90">
        <f t="shared" si="8"/>
        <v>83</v>
      </c>
      <c r="L13" s="90">
        <f t="shared" si="8"/>
        <v>0</v>
      </c>
      <c r="M13" s="90">
        <f t="shared" si="8"/>
        <v>0</v>
      </c>
      <c r="N13" s="90">
        <f t="shared" si="8"/>
        <v>293</v>
      </c>
      <c r="O13" s="238">
        <f t="shared" si="8"/>
        <v>0</v>
      </c>
      <c r="P13" s="247"/>
      <c r="Q13" s="136" t="s">
        <v>349</v>
      </c>
      <c r="R13" s="89">
        <f>SUM(R5:R12)</f>
        <v>0</v>
      </c>
    </row>
    <row r="14" spans="1:18" s="214" customFormat="1" ht="15" customHeight="1">
      <c r="A14" s="110" t="s">
        <v>348</v>
      </c>
      <c r="B14" s="72"/>
      <c r="C14" s="68"/>
      <c r="D14" s="112"/>
      <c r="E14" s="112"/>
      <c r="F14" s="172"/>
      <c r="G14" s="124"/>
      <c r="H14" s="125"/>
      <c r="I14" s="71"/>
      <c r="J14" s="68"/>
      <c r="K14" s="68"/>
      <c r="L14" s="68"/>
      <c r="M14" s="68"/>
      <c r="N14" s="70"/>
      <c r="O14" s="236"/>
      <c r="P14" s="248"/>
      <c r="Q14" s="137"/>
      <c r="R14" s="67"/>
    </row>
    <row r="15" spans="1:18" s="214" customFormat="1" ht="15" customHeight="1">
      <c r="A15" s="54">
        <v>9</v>
      </c>
      <c r="B15" s="65" t="s">
        <v>322</v>
      </c>
      <c r="C15" s="51" t="str">
        <f>A14</f>
        <v>11/7（木）</v>
      </c>
      <c r="D15" s="113">
        <v>0.22916666666666666</v>
      </c>
      <c r="E15" s="113">
        <v>0.875</v>
      </c>
      <c r="F15" s="173">
        <f t="shared" ref="F15:F19" si="9">E15-D15</f>
        <v>0.64583333333333337</v>
      </c>
      <c r="G15" s="119" t="s">
        <v>314</v>
      </c>
      <c r="H15" s="120">
        <v>1</v>
      </c>
      <c r="I15" s="50">
        <v>2</v>
      </c>
      <c r="J15" s="48">
        <f t="shared" ref="J15:J19" si="10">SUM($K15:$L15)</f>
        <v>15.5</v>
      </c>
      <c r="K15" s="64">
        <f t="shared" ref="K15:K19" si="11">TEXT(MAX(0,MIN($E15,"22:00")-MAX($D15,"5:00")),"h:mm")*24+TEXT(MAX(0,MIN($E15,"46:00")-MAX($D15,"29:00")),"h:mm")*24</f>
        <v>15.5</v>
      </c>
      <c r="L15" s="64">
        <f t="shared" ref="L15:L19" si="12">TEXT(MAX(0,MIN($E15,"5:00")-MAX($D15,"00:00")),"h:mm")*24+TEXT(MAX(0,MIN($E15,"29:00")-MAX($D15,"22:00")),"h:mm")*24</f>
        <v>0</v>
      </c>
      <c r="M15" s="48">
        <f t="shared" ref="M15:M19" si="13">IF((K15-TEXT((F15),"h:mm")*24)&lt;0,0,(K15-TEXT((F15),"h:mm")*24))</f>
        <v>0</v>
      </c>
      <c r="N15" s="63">
        <f t="shared" ref="N15:N19" si="14">K15*I15</f>
        <v>31</v>
      </c>
      <c r="O15" s="237">
        <f t="shared" ref="O15:O19" si="15">L15*I15</f>
        <v>0</v>
      </c>
      <c r="P15" s="249"/>
      <c r="Q15" s="135"/>
      <c r="R15" s="45">
        <f t="shared" ref="R15:R19" si="16">ROUNDDOWN(P15*N15+Q15*O15,0)</f>
        <v>0</v>
      </c>
    </row>
    <row r="16" spans="1:18" s="214" customFormat="1" ht="15" customHeight="1">
      <c r="A16" s="54">
        <v>10</v>
      </c>
      <c r="B16" s="65" t="s">
        <v>309</v>
      </c>
      <c r="C16" s="51" t="str">
        <f>A14</f>
        <v>11/7（木）</v>
      </c>
      <c r="D16" s="113">
        <v>0.35416666666666669</v>
      </c>
      <c r="E16" s="113">
        <v>1</v>
      </c>
      <c r="F16" s="173">
        <f t="shared" si="9"/>
        <v>0.64583333333333326</v>
      </c>
      <c r="G16" s="121" t="s">
        <v>397</v>
      </c>
      <c r="H16" s="120">
        <v>2</v>
      </c>
      <c r="I16" s="50">
        <v>3</v>
      </c>
      <c r="J16" s="48">
        <f t="shared" si="10"/>
        <v>15.5</v>
      </c>
      <c r="K16" s="64">
        <f t="shared" si="11"/>
        <v>13.5</v>
      </c>
      <c r="L16" s="64">
        <f t="shared" si="12"/>
        <v>2</v>
      </c>
      <c r="M16" s="48">
        <f t="shared" si="13"/>
        <v>0</v>
      </c>
      <c r="N16" s="63">
        <f t="shared" si="14"/>
        <v>40.5</v>
      </c>
      <c r="O16" s="237">
        <f t="shared" si="15"/>
        <v>6</v>
      </c>
      <c r="P16" s="249"/>
      <c r="Q16" s="135"/>
      <c r="R16" s="45">
        <f t="shared" si="16"/>
        <v>0</v>
      </c>
    </row>
    <row r="17" spans="1:18" s="214" customFormat="1" ht="15" customHeight="1">
      <c r="A17" s="54">
        <v>11</v>
      </c>
      <c r="B17" s="65" t="s">
        <v>320</v>
      </c>
      <c r="C17" s="51" t="str">
        <f>A14</f>
        <v>11/7（木）</v>
      </c>
      <c r="D17" s="113">
        <v>0.35416666666666669</v>
      </c>
      <c r="E17" s="113">
        <v>0.875</v>
      </c>
      <c r="F17" s="173">
        <f t="shared" si="9"/>
        <v>0.52083333333333326</v>
      </c>
      <c r="G17" s="147" t="s">
        <v>398</v>
      </c>
      <c r="H17" s="120">
        <v>1</v>
      </c>
      <c r="I17" s="50">
        <v>1</v>
      </c>
      <c r="J17" s="48">
        <f t="shared" si="10"/>
        <v>12.5</v>
      </c>
      <c r="K17" s="64">
        <f t="shared" si="11"/>
        <v>12.5</v>
      </c>
      <c r="L17" s="64">
        <f t="shared" si="12"/>
        <v>0</v>
      </c>
      <c r="M17" s="48">
        <f t="shared" si="13"/>
        <v>0</v>
      </c>
      <c r="N17" s="63">
        <f t="shared" si="14"/>
        <v>12.5</v>
      </c>
      <c r="O17" s="237">
        <f t="shared" si="15"/>
        <v>0</v>
      </c>
      <c r="P17" s="249"/>
      <c r="Q17" s="135"/>
      <c r="R17" s="45">
        <f t="shared" si="16"/>
        <v>0</v>
      </c>
    </row>
    <row r="18" spans="1:18" s="214" customFormat="1" ht="15" customHeight="1">
      <c r="A18" s="54">
        <v>12</v>
      </c>
      <c r="B18" s="65" t="s">
        <v>319</v>
      </c>
      <c r="C18" s="51" t="str">
        <f>A14</f>
        <v>11/7（木）</v>
      </c>
      <c r="D18" s="113">
        <v>0.35416666666666669</v>
      </c>
      <c r="E18" s="113">
        <v>0.875</v>
      </c>
      <c r="F18" s="173">
        <f t="shared" si="9"/>
        <v>0.52083333333333326</v>
      </c>
      <c r="G18" s="147" t="s">
        <v>398</v>
      </c>
      <c r="H18" s="120">
        <v>1</v>
      </c>
      <c r="I18" s="50">
        <v>1</v>
      </c>
      <c r="J18" s="48">
        <f t="shared" si="10"/>
        <v>12.5</v>
      </c>
      <c r="K18" s="64">
        <f t="shared" si="11"/>
        <v>12.5</v>
      </c>
      <c r="L18" s="64">
        <f t="shared" si="12"/>
        <v>0</v>
      </c>
      <c r="M18" s="48">
        <f t="shared" si="13"/>
        <v>0</v>
      </c>
      <c r="N18" s="63">
        <f t="shared" si="14"/>
        <v>12.5</v>
      </c>
      <c r="O18" s="237">
        <f t="shared" si="15"/>
        <v>0</v>
      </c>
      <c r="P18" s="249"/>
      <c r="Q18" s="135"/>
      <c r="R18" s="45">
        <f t="shared" si="16"/>
        <v>0</v>
      </c>
    </row>
    <row r="19" spans="1:18" s="214" customFormat="1" ht="15" customHeight="1">
      <c r="A19" s="54">
        <v>13</v>
      </c>
      <c r="B19" s="65" t="s">
        <v>316</v>
      </c>
      <c r="C19" s="51" t="str">
        <f>A14</f>
        <v>11/7（木）</v>
      </c>
      <c r="D19" s="113">
        <v>0.35416666666666669</v>
      </c>
      <c r="E19" s="113">
        <v>0.875</v>
      </c>
      <c r="F19" s="173">
        <f t="shared" si="9"/>
        <v>0.52083333333333326</v>
      </c>
      <c r="G19" s="147" t="s">
        <v>398</v>
      </c>
      <c r="H19" s="120">
        <v>1</v>
      </c>
      <c r="I19" s="50">
        <v>1</v>
      </c>
      <c r="J19" s="48">
        <f t="shared" si="10"/>
        <v>12.5</v>
      </c>
      <c r="K19" s="64">
        <f t="shared" si="11"/>
        <v>12.5</v>
      </c>
      <c r="L19" s="64">
        <f t="shared" si="12"/>
        <v>0</v>
      </c>
      <c r="M19" s="48">
        <f t="shared" si="13"/>
        <v>0</v>
      </c>
      <c r="N19" s="63">
        <f t="shared" si="14"/>
        <v>12.5</v>
      </c>
      <c r="O19" s="237">
        <f t="shared" si="15"/>
        <v>0</v>
      </c>
      <c r="P19" s="249"/>
      <c r="Q19" s="135"/>
      <c r="R19" s="45">
        <f t="shared" si="16"/>
        <v>0</v>
      </c>
    </row>
    <row r="20" spans="1:18" s="214" customFormat="1" ht="15" customHeight="1" thickBot="1">
      <c r="A20" s="108"/>
      <c r="B20" s="40" t="s">
        <v>347</v>
      </c>
      <c r="C20" s="41"/>
      <c r="D20" s="41"/>
      <c r="E20" s="41"/>
      <c r="F20" s="41"/>
      <c r="G20" s="122"/>
      <c r="H20" s="126">
        <f t="shared" ref="H20:O20" si="17">SUM(H14:H19)</f>
        <v>6</v>
      </c>
      <c r="I20" s="43">
        <f t="shared" si="17"/>
        <v>8</v>
      </c>
      <c r="J20" s="42">
        <f t="shared" si="17"/>
        <v>68.5</v>
      </c>
      <c r="K20" s="42">
        <f t="shared" si="17"/>
        <v>66.5</v>
      </c>
      <c r="L20" s="42">
        <f t="shared" si="17"/>
        <v>2</v>
      </c>
      <c r="M20" s="42">
        <f t="shared" si="17"/>
        <v>0</v>
      </c>
      <c r="N20" s="42">
        <f t="shared" si="17"/>
        <v>109</v>
      </c>
      <c r="O20" s="239">
        <f t="shared" si="17"/>
        <v>6</v>
      </c>
      <c r="P20" s="247"/>
      <c r="Q20" s="136" t="s">
        <v>347</v>
      </c>
      <c r="R20" s="39">
        <f>SUM(R15:R19)</f>
        <v>0</v>
      </c>
    </row>
    <row r="21" spans="1:18" s="214" customFormat="1" ht="15" customHeight="1">
      <c r="A21" s="111" t="s">
        <v>346</v>
      </c>
      <c r="B21" s="88"/>
      <c r="C21" s="87"/>
      <c r="D21" s="114"/>
      <c r="E21" s="114"/>
      <c r="F21" s="174"/>
      <c r="G21" s="127"/>
      <c r="H21" s="128"/>
      <c r="I21" s="59"/>
      <c r="J21" s="86"/>
      <c r="K21" s="86"/>
      <c r="L21" s="86"/>
      <c r="M21" s="86"/>
      <c r="N21" s="86"/>
      <c r="O21" s="236"/>
      <c r="P21" s="250"/>
      <c r="Q21" s="138"/>
      <c r="R21" s="85"/>
    </row>
    <row r="22" spans="1:18" s="214" customFormat="1" ht="15" customHeight="1">
      <c r="A22" s="54">
        <v>14</v>
      </c>
      <c r="B22" s="65" t="s">
        <v>322</v>
      </c>
      <c r="C22" s="51" t="str">
        <f>(A21)</f>
        <v>11/8（金）</v>
      </c>
      <c r="D22" s="113">
        <v>0.22916666666666666</v>
      </c>
      <c r="E22" s="113">
        <v>0.875</v>
      </c>
      <c r="F22" s="173">
        <f t="shared" ref="F22:F30" si="18">E22-D22</f>
        <v>0.64583333333333337</v>
      </c>
      <c r="G22" s="121" t="s">
        <v>312</v>
      </c>
      <c r="H22" s="120">
        <v>1</v>
      </c>
      <c r="I22" s="50">
        <v>2</v>
      </c>
      <c r="J22" s="48">
        <f t="shared" ref="J22:J30" si="19">SUM($K22:$L22)</f>
        <v>15.5</v>
      </c>
      <c r="K22" s="64">
        <f t="shared" ref="K22:K30" si="20">TEXT(MAX(0,MIN($E22,"22:00")-MAX($D22,"5:00")),"h:mm")*24+TEXT(MAX(0,MIN($E22,"46:00")-MAX($D22,"29:00")),"h:mm")*24</f>
        <v>15.5</v>
      </c>
      <c r="L22" s="48">
        <f t="shared" ref="L22:L30" si="21">TEXT(MAX(0,MIN($E22,"5:00")-MAX($D22,"00:00")),"h:mm")*24+TEXT(MAX(0,MIN($E22,"29:00")-MAX($D22,"22:00")),"h:mm")*24</f>
        <v>0</v>
      </c>
      <c r="M22" s="48">
        <f t="shared" ref="M22:M30" si="22">IF((K22+L22-TEXT((F22),"h:mm")*24)&lt;0,0,(K22+L22-TEXT((F22),"h:mm")*24))</f>
        <v>0</v>
      </c>
      <c r="N22" s="47">
        <f t="shared" ref="N22:N30" si="23">K22*I22</f>
        <v>31</v>
      </c>
      <c r="O22" s="240">
        <f t="shared" ref="O22:O30" si="24">L22*I22</f>
        <v>0</v>
      </c>
      <c r="P22" s="249"/>
      <c r="Q22" s="135"/>
      <c r="R22" s="45">
        <f t="shared" ref="R22:R30" si="25">ROUNDDOWN(P22*N22+Q22*O22,0)</f>
        <v>0</v>
      </c>
    </row>
    <row r="23" spans="1:18" s="214" customFormat="1" ht="15" customHeight="1">
      <c r="A23" s="54">
        <v>15</v>
      </c>
      <c r="B23" s="65" t="s">
        <v>320</v>
      </c>
      <c r="C23" s="51" t="str">
        <f>(A21)</f>
        <v>11/8（金）</v>
      </c>
      <c r="D23" s="113">
        <v>0.35416666666666669</v>
      </c>
      <c r="E23" s="113">
        <v>0.875</v>
      </c>
      <c r="F23" s="173">
        <f t="shared" si="18"/>
        <v>0.52083333333333326</v>
      </c>
      <c r="G23" s="147" t="s">
        <v>398</v>
      </c>
      <c r="H23" s="120">
        <v>1</v>
      </c>
      <c r="I23" s="50">
        <v>1</v>
      </c>
      <c r="J23" s="48">
        <f t="shared" si="19"/>
        <v>12.5</v>
      </c>
      <c r="K23" s="64">
        <f t="shared" si="20"/>
        <v>12.5</v>
      </c>
      <c r="L23" s="48">
        <f t="shared" si="21"/>
        <v>0</v>
      </c>
      <c r="M23" s="48">
        <f t="shared" si="22"/>
        <v>0</v>
      </c>
      <c r="N23" s="47">
        <f t="shared" si="23"/>
        <v>12.5</v>
      </c>
      <c r="O23" s="240">
        <f t="shared" si="24"/>
        <v>0</v>
      </c>
      <c r="P23" s="249"/>
      <c r="Q23" s="135"/>
      <c r="R23" s="45">
        <f t="shared" si="25"/>
        <v>0</v>
      </c>
    </row>
    <row r="24" spans="1:18" s="214" customFormat="1" ht="15" customHeight="1">
      <c r="A24" s="54">
        <v>16</v>
      </c>
      <c r="B24" s="65" t="s">
        <v>319</v>
      </c>
      <c r="C24" s="51" t="str">
        <f>(A21)</f>
        <v>11/8（金）</v>
      </c>
      <c r="D24" s="113">
        <v>0.35416666666666669</v>
      </c>
      <c r="E24" s="113">
        <v>0.875</v>
      </c>
      <c r="F24" s="173">
        <f t="shared" si="18"/>
        <v>0.52083333333333326</v>
      </c>
      <c r="G24" s="147" t="s">
        <v>398</v>
      </c>
      <c r="H24" s="120">
        <v>1</v>
      </c>
      <c r="I24" s="50">
        <v>1</v>
      </c>
      <c r="J24" s="48">
        <f t="shared" si="19"/>
        <v>12.5</v>
      </c>
      <c r="K24" s="64">
        <f t="shared" si="20"/>
        <v>12.5</v>
      </c>
      <c r="L24" s="48">
        <f t="shared" si="21"/>
        <v>0</v>
      </c>
      <c r="M24" s="48">
        <f t="shared" si="22"/>
        <v>0</v>
      </c>
      <c r="N24" s="47">
        <f t="shared" si="23"/>
        <v>12.5</v>
      </c>
      <c r="O24" s="240">
        <f t="shared" si="24"/>
        <v>0</v>
      </c>
      <c r="P24" s="249"/>
      <c r="Q24" s="135"/>
      <c r="R24" s="45">
        <f t="shared" si="25"/>
        <v>0</v>
      </c>
    </row>
    <row r="25" spans="1:18" s="214" customFormat="1" ht="15" customHeight="1">
      <c r="A25" s="54">
        <v>17</v>
      </c>
      <c r="B25" s="65" t="s">
        <v>316</v>
      </c>
      <c r="C25" s="51" t="str">
        <f>A21</f>
        <v>11/8（金）</v>
      </c>
      <c r="D25" s="113">
        <v>0.35416666666666669</v>
      </c>
      <c r="E25" s="113">
        <v>0.875</v>
      </c>
      <c r="F25" s="173">
        <f t="shared" si="18"/>
        <v>0.52083333333333326</v>
      </c>
      <c r="G25" s="147" t="s">
        <v>398</v>
      </c>
      <c r="H25" s="120">
        <v>1</v>
      </c>
      <c r="I25" s="50">
        <v>2</v>
      </c>
      <c r="J25" s="48">
        <f t="shared" si="19"/>
        <v>12.5</v>
      </c>
      <c r="K25" s="64">
        <f t="shared" si="20"/>
        <v>12.5</v>
      </c>
      <c r="L25" s="48">
        <f t="shared" si="21"/>
        <v>0</v>
      </c>
      <c r="M25" s="48">
        <f t="shared" si="22"/>
        <v>0</v>
      </c>
      <c r="N25" s="47">
        <f t="shared" si="23"/>
        <v>25</v>
      </c>
      <c r="O25" s="240">
        <f t="shared" si="24"/>
        <v>0</v>
      </c>
      <c r="P25" s="249"/>
      <c r="Q25" s="135"/>
      <c r="R25" s="45">
        <f t="shared" si="25"/>
        <v>0</v>
      </c>
    </row>
    <row r="26" spans="1:18" s="214" customFormat="1" ht="15" customHeight="1">
      <c r="A26" s="54">
        <v>18</v>
      </c>
      <c r="B26" s="65" t="s">
        <v>315</v>
      </c>
      <c r="C26" s="51" t="str">
        <f>A21</f>
        <v>11/8（金）</v>
      </c>
      <c r="D26" s="113">
        <v>0.35416666666666669</v>
      </c>
      <c r="E26" s="113">
        <v>0.875</v>
      </c>
      <c r="F26" s="173">
        <f t="shared" si="18"/>
        <v>0.52083333333333326</v>
      </c>
      <c r="G26" s="147" t="s">
        <v>398</v>
      </c>
      <c r="H26" s="120">
        <v>1</v>
      </c>
      <c r="I26" s="50">
        <v>1</v>
      </c>
      <c r="J26" s="48">
        <f t="shared" si="19"/>
        <v>12.5</v>
      </c>
      <c r="K26" s="64">
        <f t="shared" si="20"/>
        <v>12.5</v>
      </c>
      <c r="L26" s="48">
        <f t="shared" si="21"/>
        <v>0</v>
      </c>
      <c r="M26" s="48">
        <f t="shared" si="22"/>
        <v>0</v>
      </c>
      <c r="N26" s="47">
        <f t="shared" si="23"/>
        <v>12.5</v>
      </c>
      <c r="O26" s="240">
        <f t="shared" si="24"/>
        <v>0</v>
      </c>
      <c r="P26" s="249"/>
      <c r="Q26" s="135"/>
      <c r="R26" s="45">
        <f t="shared" si="25"/>
        <v>0</v>
      </c>
    </row>
    <row r="27" spans="1:18" s="214" customFormat="1" ht="15" customHeight="1">
      <c r="A27" s="54">
        <v>19</v>
      </c>
      <c r="B27" s="65" t="s">
        <v>399</v>
      </c>
      <c r="C27" s="51" t="str">
        <f>A21</f>
        <v>11/8（金）</v>
      </c>
      <c r="D27" s="113">
        <v>0.35416666666666669</v>
      </c>
      <c r="E27" s="113">
        <v>0.875</v>
      </c>
      <c r="F27" s="173">
        <f t="shared" si="18"/>
        <v>0.52083333333333326</v>
      </c>
      <c r="G27" s="147" t="s">
        <v>398</v>
      </c>
      <c r="H27" s="120">
        <v>1</v>
      </c>
      <c r="I27" s="50">
        <v>1</v>
      </c>
      <c r="J27" s="48">
        <f t="shared" si="19"/>
        <v>12.5</v>
      </c>
      <c r="K27" s="64">
        <f t="shared" si="20"/>
        <v>12.5</v>
      </c>
      <c r="L27" s="48">
        <f t="shared" si="21"/>
        <v>0</v>
      </c>
      <c r="M27" s="48">
        <f t="shared" si="22"/>
        <v>0</v>
      </c>
      <c r="N27" s="47">
        <f t="shared" si="23"/>
        <v>12.5</v>
      </c>
      <c r="O27" s="240">
        <f t="shared" si="24"/>
        <v>0</v>
      </c>
      <c r="P27" s="249"/>
      <c r="Q27" s="135"/>
      <c r="R27" s="45">
        <f t="shared" si="25"/>
        <v>0</v>
      </c>
    </row>
    <row r="28" spans="1:18" s="214" customFormat="1" ht="15" customHeight="1">
      <c r="A28" s="54">
        <v>20</v>
      </c>
      <c r="B28" s="65" t="s">
        <v>309</v>
      </c>
      <c r="C28" s="51" t="str">
        <f>A21</f>
        <v>11/8（金）</v>
      </c>
      <c r="D28" s="113">
        <v>1</v>
      </c>
      <c r="E28" s="113">
        <v>1.5</v>
      </c>
      <c r="F28" s="173">
        <f t="shared" si="18"/>
        <v>0.5</v>
      </c>
      <c r="G28" s="147" t="s">
        <v>400</v>
      </c>
      <c r="H28" s="120">
        <v>2</v>
      </c>
      <c r="I28" s="50">
        <v>3</v>
      </c>
      <c r="J28" s="48">
        <f t="shared" si="19"/>
        <v>12</v>
      </c>
      <c r="K28" s="64">
        <f t="shared" si="20"/>
        <v>7</v>
      </c>
      <c r="L28" s="64">
        <f t="shared" si="21"/>
        <v>5</v>
      </c>
      <c r="M28" s="48">
        <f t="shared" si="22"/>
        <v>0</v>
      </c>
      <c r="N28" s="47">
        <f t="shared" si="23"/>
        <v>21</v>
      </c>
      <c r="O28" s="240">
        <f t="shared" si="24"/>
        <v>15</v>
      </c>
      <c r="P28" s="249"/>
      <c r="Q28" s="135"/>
      <c r="R28" s="45">
        <f t="shared" si="25"/>
        <v>0</v>
      </c>
    </row>
    <row r="29" spans="1:18" s="214" customFormat="1" ht="15" customHeight="1">
      <c r="A29" s="54">
        <v>21</v>
      </c>
      <c r="B29" s="65" t="s">
        <v>309</v>
      </c>
      <c r="C29" s="51" t="str">
        <f>A21</f>
        <v>11/8（金）</v>
      </c>
      <c r="D29" s="113">
        <v>0.5</v>
      </c>
      <c r="E29" s="113">
        <v>1</v>
      </c>
      <c r="F29" s="173">
        <f t="shared" si="18"/>
        <v>0.5</v>
      </c>
      <c r="G29" s="121" t="s">
        <v>380</v>
      </c>
      <c r="H29" s="120">
        <v>2</v>
      </c>
      <c r="I29" s="50">
        <v>3</v>
      </c>
      <c r="J29" s="48">
        <f t="shared" si="19"/>
        <v>12</v>
      </c>
      <c r="K29" s="64">
        <f t="shared" si="20"/>
        <v>10</v>
      </c>
      <c r="L29" s="64">
        <f t="shared" si="21"/>
        <v>2</v>
      </c>
      <c r="M29" s="48">
        <f t="shared" si="22"/>
        <v>0</v>
      </c>
      <c r="N29" s="47">
        <f t="shared" si="23"/>
        <v>30</v>
      </c>
      <c r="O29" s="240">
        <f t="shared" si="24"/>
        <v>6</v>
      </c>
      <c r="P29" s="249"/>
      <c r="Q29" s="135"/>
      <c r="R29" s="45">
        <f t="shared" si="25"/>
        <v>0</v>
      </c>
    </row>
    <row r="30" spans="1:18" s="214" customFormat="1" ht="15" customHeight="1">
      <c r="A30" s="54">
        <v>22</v>
      </c>
      <c r="B30" s="66" t="s">
        <v>345</v>
      </c>
      <c r="C30" s="51" t="str">
        <f>(A21)</f>
        <v>11/8（金）</v>
      </c>
      <c r="D30" s="113">
        <v>0.35416666666666669</v>
      </c>
      <c r="E30" s="113">
        <v>0.75</v>
      </c>
      <c r="F30" s="173">
        <f t="shared" si="18"/>
        <v>0.39583333333333331</v>
      </c>
      <c r="G30" s="167" t="s">
        <v>344</v>
      </c>
      <c r="H30" s="120">
        <v>2</v>
      </c>
      <c r="I30" s="50">
        <v>3</v>
      </c>
      <c r="J30" s="64">
        <f t="shared" si="19"/>
        <v>9.5</v>
      </c>
      <c r="K30" s="64">
        <f t="shared" si="20"/>
        <v>9.5</v>
      </c>
      <c r="L30" s="64">
        <f t="shared" si="21"/>
        <v>0</v>
      </c>
      <c r="M30" s="48">
        <f t="shared" si="22"/>
        <v>0</v>
      </c>
      <c r="N30" s="63">
        <f t="shared" si="23"/>
        <v>28.5</v>
      </c>
      <c r="O30" s="237">
        <f t="shared" si="24"/>
        <v>0</v>
      </c>
      <c r="P30" s="249"/>
      <c r="Q30" s="139"/>
      <c r="R30" s="45">
        <f t="shared" si="25"/>
        <v>0</v>
      </c>
    </row>
    <row r="31" spans="1:18" s="214" customFormat="1" ht="15" customHeight="1" thickBot="1">
      <c r="A31" s="108"/>
      <c r="B31" s="40" t="s">
        <v>343</v>
      </c>
      <c r="C31" s="41"/>
      <c r="D31" s="41"/>
      <c r="E31" s="41"/>
      <c r="F31" s="41"/>
      <c r="G31" s="122"/>
      <c r="H31" s="126">
        <f t="shared" ref="H31:O31" si="26">SUM(H21:H30)</f>
        <v>12</v>
      </c>
      <c r="I31" s="43">
        <f t="shared" si="26"/>
        <v>17</v>
      </c>
      <c r="J31" s="42">
        <f t="shared" si="26"/>
        <v>111.5</v>
      </c>
      <c r="K31" s="42">
        <f t="shared" si="26"/>
        <v>104.5</v>
      </c>
      <c r="L31" s="42">
        <f t="shared" si="26"/>
        <v>7</v>
      </c>
      <c r="M31" s="42">
        <f t="shared" si="26"/>
        <v>0</v>
      </c>
      <c r="N31" s="42">
        <f t="shared" si="26"/>
        <v>185.5</v>
      </c>
      <c r="O31" s="239">
        <f t="shared" si="26"/>
        <v>21</v>
      </c>
      <c r="P31" s="247"/>
      <c r="Q31" s="136" t="s">
        <v>343</v>
      </c>
      <c r="R31" s="39">
        <f>SUM(R21:R30)</f>
        <v>0</v>
      </c>
    </row>
    <row r="32" spans="1:18" s="214" customFormat="1" ht="15" customHeight="1">
      <c r="A32" s="111" t="s">
        <v>342</v>
      </c>
      <c r="B32" s="88"/>
      <c r="C32" s="87"/>
      <c r="D32" s="114"/>
      <c r="E32" s="114"/>
      <c r="F32" s="174"/>
      <c r="G32" s="127"/>
      <c r="H32" s="128"/>
      <c r="I32" s="59"/>
      <c r="J32" s="86"/>
      <c r="K32" s="86"/>
      <c r="L32" s="86"/>
      <c r="M32" s="86"/>
      <c r="N32" s="86"/>
      <c r="O32" s="236"/>
      <c r="P32" s="250"/>
      <c r="Q32" s="138"/>
      <c r="R32" s="85"/>
    </row>
    <row r="33" spans="1:18" s="214" customFormat="1" ht="15" customHeight="1">
      <c r="A33" s="54">
        <v>23</v>
      </c>
      <c r="B33" s="66" t="s">
        <v>341</v>
      </c>
      <c r="C33" s="51" t="str">
        <f>A32</f>
        <v>11/9（土）</v>
      </c>
      <c r="D33" s="113">
        <v>0.22916666666666666</v>
      </c>
      <c r="E33" s="113">
        <v>0.91666666666666663</v>
      </c>
      <c r="F33" s="173">
        <f t="shared" ref="F33:F64" si="27">E33-D33</f>
        <v>0.6875</v>
      </c>
      <c r="G33" s="119" t="s">
        <v>339</v>
      </c>
      <c r="H33" s="120">
        <v>3</v>
      </c>
      <c r="I33" s="50">
        <v>3</v>
      </c>
      <c r="J33" s="64">
        <f t="shared" ref="J33:J64" si="28">SUM($K33:$L33)</f>
        <v>16.5</v>
      </c>
      <c r="K33" s="64">
        <f t="shared" ref="K33:K64" si="29">TEXT(MAX(0,MIN($E33,"22:00")-MAX($D33,"5:00")),"h:mm")*24+TEXT(MAX(0,MIN($E33,"46:00")-MAX($D33,"29:00")),"h:mm")*24</f>
        <v>16.5</v>
      </c>
      <c r="L33" s="64">
        <f t="shared" ref="L33:L64" si="30">TEXT(MAX(0,MIN($E33,"5:00")-MAX($D33,"00:00")),"h:mm")*24+TEXT(MAX(0,MIN($E33,"29:00")-MAX($D33,"22:00")),"h:mm")*24</f>
        <v>0</v>
      </c>
      <c r="M33" s="48">
        <f t="shared" ref="M33:M43" si="31">IF((K33+L33-TEXT((F33),"h:mm")*24)&lt;0,0,(K33+L33-TEXT((F33),"h:mm")*24))</f>
        <v>0</v>
      </c>
      <c r="N33" s="63">
        <f t="shared" ref="N33:N64" si="32">K33*I33</f>
        <v>49.5</v>
      </c>
      <c r="O33" s="237">
        <f t="shared" ref="O33:O64" si="33">L33*I33</f>
        <v>0</v>
      </c>
      <c r="P33" s="249"/>
      <c r="Q33" s="139"/>
      <c r="R33" s="79">
        <f t="shared" ref="R33:R64" si="34">ROUNDDOWN(P33*N33+Q33*O33,0)</f>
        <v>0</v>
      </c>
    </row>
    <row r="34" spans="1:18" s="214" customFormat="1" ht="15" customHeight="1">
      <c r="A34" s="54">
        <v>24</v>
      </c>
      <c r="B34" s="65" t="s">
        <v>322</v>
      </c>
      <c r="C34" s="53" t="str">
        <f>A32</f>
        <v>11/9（土）</v>
      </c>
      <c r="D34" s="113">
        <v>0.22916666666666666</v>
      </c>
      <c r="E34" s="113">
        <v>1</v>
      </c>
      <c r="F34" s="173">
        <f t="shared" si="27"/>
        <v>0.77083333333333337</v>
      </c>
      <c r="G34" s="121" t="s">
        <v>340</v>
      </c>
      <c r="H34" s="120">
        <v>1</v>
      </c>
      <c r="I34" s="50">
        <v>2</v>
      </c>
      <c r="J34" s="48">
        <f t="shared" si="28"/>
        <v>18.5</v>
      </c>
      <c r="K34" s="64">
        <f t="shared" si="29"/>
        <v>16.5</v>
      </c>
      <c r="L34" s="48">
        <f t="shared" si="30"/>
        <v>2</v>
      </c>
      <c r="M34" s="48">
        <f t="shared" si="31"/>
        <v>0</v>
      </c>
      <c r="N34" s="47">
        <f t="shared" si="32"/>
        <v>33</v>
      </c>
      <c r="O34" s="240">
        <f t="shared" si="33"/>
        <v>4</v>
      </c>
      <c r="P34" s="249"/>
      <c r="Q34" s="135"/>
      <c r="R34" s="79">
        <f t="shared" si="34"/>
        <v>0</v>
      </c>
    </row>
    <row r="35" spans="1:18" s="214" customFormat="1" ht="15" customHeight="1">
      <c r="A35" s="54">
        <v>25</v>
      </c>
      <c r="B35" s="65" t="s">
        <v>320</v>
      </c>
      <c r="C35" s="53" t="str">
        <f>A32</f>
        <v>11/9（土）</v>
      </c>
      <c r="D35" s="113">
        <v>0.22916666666666666</v>
      </c>
      <c r="E35" s="113">
        <v>0.91666666666666663</v>
      </c>
      <c r="F35" s="173">
        <f t="shared" si="27"/>
        <v>0.6875</v>
      </c>
      <c r="G35" s="147" t="s">
        <v>410</v>
      </c>
      <c r="H35" s="120">
        <v>1</v>
      </c>
      <c r="I35" s="50">
        <v>1</v>
      </c>
      <c r="J35" s="48">
        <f t="shared" si="28"/>
        <v>16.5</v>
      </c>
      <c r="K35" s="64">
        <f t="shared" si="29"/>
        <v>16.5</v>
      </c>
      <c r="L35" s="48">
        <f t="shared" si="30"/>
        <v>0</v>
      </c>
      <c r="M35" s="48">
        <f t="shared" si="31"/>
        <v>0</v>
      </c>
      <c r="N35" s="47">
        <f t="shared" si="32"/>
        <v>16.5</v>
      </c>
      <c r="O35" s="240">
        <f t="shared" si="33"/>
        <v>0</v>
      </c>
      <c r="P35" s="249"/>
      <c r="Q35" s="135"/>
      <c r="R35" s="79">
        <f t="shared" si="34"/>
        <v>0</v>
      </c>
    </row>
    <row r="36" spans="1:18" s="214" customFormat="1" ht="15" customHeight="1">
      <c r="A36" s="54">
        <v>26</v>
      </c>
      <c r="B36" s="65" t="s">
        <v>319</v>
      </c>
      <c r="C36" s="53" t="str">
        <f>A32</f>
        <v>11/9（土）</v>
      </c>
      <c r="D36" s="113">
        <v>0.22916666666666666</v>
      </c>
      <c r="E36" s="113">
        <v>0.91666666666666663</v>
      </c>
      <c r="F36" s="173">
        <f t="shared" si="27"/>
        <v>0.6875</v>
      </c>
      <c r="G36" s="121" t="s">
        <v>339</v>
      </c>
      <c r="H36" s="120">
        <v>1</v>
      </c>
      <c r="I36" s="50">
        <v>1</v>
      </c>
      <c r="J36" s="48">
        <f t="shared" si="28"/>
        <v>16.5</v>
      </c>
      <c r="K36" s="64">
        <f t="shared" si="29"/>
        <v>16.5</v>
      </c>
      <c r="L36" s="48">
        <f t="shared" si="30"/>
        <v>0</v>
      </c>
      <c r="M36" s="48">
        <f t="shared" si="31"/>
        <v>0</v>
      </c>
      <c r="N36" s="47">
        <f t="shared" si="32"/>
        <v>16.5</v>
      </c>
      <c r="O36" s="240">
        <f t="shared" si="33"/>
        <v>0</v>
      </c>
      <c r="P36" s="249"/>
      <c r="Q36" s="135"/>
      <c r="R36" s="79">
        <f t="shared" si="34"/>
        <v>0</v>
      </c>
    </row>
    <row r="37" spans="1:18" s="214" customFormat="1" ht="15" customHeight="1">
      <c r="A37" s="54">
        <v>27</v>
      </c>
      <c r="B37" s="65" t="s">
        <v>338</v>
      </c>
      <c r="C37" s="53" t="str">
        <f>A32</f>
        <v>11/9（土）</v>
      </c>
      <c r="D37" s="113">
        <v>0.27083333333333331</v>
      </c>
      <c r="E37" s="113">
        <v>0.875</v>
      </c>
      <c r="F37" s="173">
        <f t="shared" si="27"/>
        <v>0.60416666666666674</v>
      </c>
      <c r="G37" s="147" t="s">
        <v>411</v>
      </c>
      <c r="H37" s="120">
        <v>1</v>
      </c>
      <c r="I37" s="50">
        <v>2</v>
      </c>
      <c r="J37" s="48">
        <f t="shared" si="28"/>
        <v>14.5</v>
      </c>
      <c r="K37" s="64">
        <f t="shared" si="29"/>
        <v>14.5</v>
      </c>
      <c r="L37" s="48">
        <f t="shared" si="30"/>
        <v>0</v>
      </c>
      <c r="M37" s="48">
        <f t="shared" si="31"/>
        <v>0</v>
      </c>
      <c r="N37" s="47">
        <f t="shared" si="32"/>
        <v>29</v>
      </c>
      <c r="O37" s="240">
        <f t="shared" si="33"/>
        <v>0</v>
      </c>
      <c r="P37" s="249"/>
      <c r="Q37" s="135"/>
      <c r="R37" s="79">
        <f t="shared" si="34"/>
        <v>0</v>
      </c>
    </row>
    <row r="38" spans="1:18" s="214" customFormat="1" ht="15" customHeight="1">
      <c r="A38" s="54">
        <v>28</v>
      </c>
      <c r="B38" s="65" t="s">
        <v>337</v>
      </c>
      <c r="C38" s="53" t="str">
        <f>A32</f>
        <v>11/9（土）</v>
      </c>
      <c r="D38" s="113">
        <v>0.27083333333333331</v>
      </c>
      <c r="E38" s="113">
        <v>0.875</v>
      </c>
      <c r="F38" s="173">
        <f t="shared" si="27"/>
        <v>0.60416666666666674</v>
      </c>
      <c r="G38" s="147" t="s">
        <v>411</v>
      </c>
      <c r="H38" s="120">
        <v>1</v>
      </c>
      <c r="I38" s="50">
        <v>1</v>
      </c>
      <c r="J38" s="48">
        <f t="shared" si="28"/>
        <v>14.5</v>
      </c>
      <c r="K38" s="64">
        <f t="shared" si="29"/>
        <v>14.5</v>
      </c>
      <c r="L38" s="48">
        <f t="shared" si="30"/>
        <v>0</v>
      </c>
      <c r="M38" s="48">
        <f t="shared" si="31"/>
        <v>0</v>
      </c>
      <c r="N38" s="47">
        <f t="shared" si="32"/>
        <v>14.5</v>
      </c>
      <c r="O38" s="240">
        <f t="shared" si="33"/>
        <v>0</v>
      </c>
      <c r="P38" s="249"/>
      <c r="Q38" s="135"/>
      <c r="R38" s="79">
        <f t="shared" si="34"/>
        <v>0</v>
      </c>
    </row>
    <row r="39" spans="1:18" s="214" customFormat="1" ht="15" customHeight="1">
      <c r="A39" s="54">
        <v>29</v>
      </c>
      <c r="B39" s="65" t="s">
        <v>336</v>
      </c>
      <c r="C39" s="53" t="str">
        <f>A32</f>
        <v>11/9（土）</v>
      </c>
      <c r="D39" s="113">
        <v>0.27083333333333331</v>
      </c>
      <c r="E39" s="113">
        <v>0.875</v>
      </c>
      <c r="F39" s="173">
        <f t="shared" si="27"/>
        <v>0.60416666666666674</v>
      </c>
      <c r="G39" s="147" t="s">
        <v>411</v>
      </c>
      <c r="H39" s="120">
        <v>1</v>
      </c>
      <c r="I39" s="50">
        <v>1</v>
      </c>
      <c r="J39" s="48">
        <f t="shared" si="28"/>
        <v>14.5</v>
      </c>
      <c r="K39" s="64">
        <f t="shared" si="29"/>
        <v>14.5</v>
      </c>
      <c r="L39" s="48">
        <f t="shared" si="30"/>
        <v>0</v>
      </c>
      <c r="M39" s="48">
        <f t="shared" si="31"/>
        <v>0</v>
      </c>
      <c r="N39" s="47">
        <f t="shared" si="32"/>
        <v>14.5</v>
      </c>
      <c r="O39" s="240">
        <f t="shared" si="33"/>
        <v>0</v>
      </c>
      <c r="P39" s="249"/>
      <c r="Q39" s="135"/>
      <c r="R39" s="79">
        <f t="shared" si="34"/>
        <v>0</v>
      </c>
    </row>
    <row r="40" spans="1:18" s="214" customFormat="1" ht="15" customHeight="1">
      <c r="A40" s="54">
        <v>30</v>
      </c>
      <c r="B40" s="65" t="s">
        <v>316</v>
      </c>
      <c r="C40" s="53" t="str">
        <f>A32</f>
        <v>11/9（土）</v>
      </c>
      <c r="D40" s="113">
        <v>0.27083333333333331</v>
      </c>
      <c r="E40" s="113">
        <v>0.875</v>
      </c>
      <c r="F40" s="173">
        <f t="shared" si="27"/>
        <v>0.60416666666666674</v>
      </c>
      <c r="G40" s="147" t="s">
        <v>411</v>
      </c>
      <c r="H40" s="120">
        <v>2</v>
      </c>
      <c r="I40" s="50">
        <v>3</v>
      </c>
      <c r="J40" s="48">
        <f t="shared" si="28"/>
        <v>14.5</v>
      </c>
      <c r="K40" s="64">
        <f t="shared" si="29"/>
        <v>14.5</v>
      </c>
      <c r="L40" s="48">
        <f t="shared" si="30"/>
        <v>0</v>
      </c>
      <c r="M40" s="48">
        <f t="shared" si="31"/>
        <v>0</v>
      </c>
      <c r="N40" s="47">
        <f t="shared" si="32"/>
        <v>43.5</v>
      </c>
      <c r="O40" s="240">
        <f t="shared" si="33"/>
        <v>0</v>
      </c>
      <c r="P40" s="249"/>
      <c r="Q40" s="135"/>
      <c r="R40" s="79">
        <f t="shared" si="34"/>
        <v>0</v>
      </c>
    </row>
    <row r="41" spans="1:18" s="214" customFormat="1" ht="15" customHeight="1">
      <c r="A41" s="54">
        <v>31</v>
      </c>
      <c r="B41" s="65" t="s">
        <v>315</v>
      </c>
      <c r="C41" s="53" t="str">
        <f>A32</f>
        <v>11/9（土）</v>
      </c>
      <c r="D41" s="113">
        <v>0.27083333333333331</v>
      </c>
      <c r="E41" s="113">
        <v>0.875</v>
      </c>
      <c r="F41" s="173">
        <f t="shared" si="27"/>
        <v>0.60416666666666674</v>
      </c>
      <c r="G41" s="147" t="s">
        <v>411</v>
      </c>
      <c r="H41" s="120">
        <v>1</v>
      </c>
      <c r="I41" s="50">
        <v>1</v>
      </c>
      <c r="J41" s="48">
        <f t="shared" si="28"/>
        <v>14.5</v>
      </c>
      <c r="K41" s="64">
        <f t="shared" si="29"/>
        <v>14.5</v>
      </c>
      <c r="L41" s="48">
        <f t="shared" si="30"/>
        <v>0</v>
      </c>
      <c r="M41" s="48">
        <f t="shared" si="31"/>
        <v>0</v>
      </c>
      <c r="N41" s="47">
        <f t="shared" si="32"/>
        <v>14.5</v>
      </c>
      <c r="O41" s="240">
        <f t="shared" si="33"/>
        <v>0</v>
      </c>
      <c r="P41" s="249"/>
      <c r="Q41" s="135"/>
      <c r="R41" s="79">
        <f t="shared" si="34"/>
        <v>0</v>
      </c>
    </row>
    <row r="42" spans="1:18" s="214" customFormat="1" ht="15" customHeight="1">
      <c r="A42" s="54">
        <v>32</v>
      </c>
      <c r="B42" s="65" t="s">
        <v>309</v>
      </c>
      <c r="C42" s="53" t="str">
        <f>A32</f>
        <v>11/9（土）</v>
      </c>
      <c r="D42" s="113">
        <v>1</v>
      </c>
      <c r="E42" s="113">
        <v>1.3333333333333333</v>
      </c>
      <c r="F42" s="173">
        <f t="shared" si="27"/>
        <v>0.33333333333333326</v>
      </c>
      <c r="G42" s="121" t="s">
        <v>385</v>
      </c>
      <c r="H42" s="120">
        <v>2</v>
      </c>
      <c r="I42" s="50">
        <v>3</v>
      </c>
      <c r="J42" s="48">
        <f t="shared" si="28"/>
        <v>8</v>
      </c>
      <c r="K42" s="64">
        <f t="shared" si="29"/>
        <v>3</v>
      </c>
      <c r="L42" s="48">
        <f t="shared" si="30"/>
        <v>5</v>
      </c>
      <c r="M42" s="48">
        <f t="shared" si="31"/>
        <v>0</v>
      </c>
      <c r="N42" s="47">
        <f t="shared" si="32"/>
        <v>9</v>
      </c>
      <c r="O42" s="240">
        <f t="shared" si="33"/>
        <v>15</v>
      </c>
      <c r="P42" s="249"/>
      <c r="Q42" s="135"/>
      <c r="R42" s="79">
        <f t="shared" si="34"/>
        <v>0</v>
      </c>
    </row>
    <row r="43" spans="1:18" s="214" customFormat="1" ht="15" customHeight="1">
      <c r="A43" s="54">
        <v>33</v>
      </c>
      <c r="B43" s="65" t="s">
        <v>309</v>
      </c>
      <c r="C43" s="53" t="str">
        <f>A32</f>
        <v>11/9（土）</v>
      </c>
      <c r="D43" s="113">
        <v>0.33333333333333331</v>
      </c>
      <c r="E43" s="113">
        <v>0.66666666666666663</v>
      </c>
      <c r="F43" s="173">
        <f>E43-D43</f>
        <v>0.33333333333333331</v>
      </c>
      <c r="G43" s="121" t="s">
        <v>424</v>
      </c>
      <c r="H43" s="120">
        <v>1</v>
      </c>
      <c r="I43" s="50">
        <v>2</v>
      </c>
      <c r="J43" s="48">
        <f>SUM($K43:$L43)</f>
        <v>8</v>
      </c>
      <c r="K43" s="64">
        <f>TEXT(MAX(0,MIN($E43,"22:00")-MAX($D43,"5:00")),"h:mm")*24+TEXT(MAX(0,MIN($E43,"46:00")-MAX($D43,"29:00")),"h:mm")*24</f>
        <v>8</v>
      </c>
      <c r="L43" s="48">
        <f>TEXT(MAX(0,MIN($E43,"5:00")-MAX($D43,"00:00")),"h:mm")*24+TEXT(MAX(0,MIN($E43,"29:00")-MAX($D43,"22:00")),"h:mm")*24</f>
        <v>0</v>
      </c>
      <c r="M43" s="48">
        <f t="shared" si="31"/>
        <v>0</v>
      </c>
      <c r="N43" s="47">
        <f>K43*I43</f>
        <v>16</v>
      </c>
      <c r="O43" s="240">
        <f>L43*I43</f>
        <v>0</v>
      </c>
      <c r="P43" s="249"/>
      <c r="Q43" s="135"/>
      <c r="R43" s="79">
        <f>ROUNDDOWN(P43*N43+Q43*O43,0)</f>
        <v>0</v>
      </c>
    </row>
    <row r="44" spans="1:18" s="214" customFormat="1" ht="15" customHeight="1">
      <c r="A44" s="54">
        <v>34</v>
      </c>
      <c r="B44" s="66" t="s">
        <v>289</v>
      </c>
      <c r="C44" s="53" t="str">
        <f>A32</f>
        <v>11/9（土）</v>
      </c>
      <c r="D44" s="113">
        <v>0.66666666666666663</v>
      </c>
      <c r="E44" s="113">
        <v>1</v>
      </c>
      <c r="F44" s="173">
        <f>E44-D44</f>
        <v>0.33333333333333337</v>
      </c>
      <c r="G44" s="119" t="s">
        <v>425</v>
      </c>
      <c r="H44" s="120">
        <v>3</v>
      </c>
      <c r="I44" s="50">
        <v>5</v>
      </c>
      <c r="J44" s="64">
        <f>SUM($K44:$L44)</f>
        <v>8</v>
      </c>
      <c r="K44" s="64">
        <f>TEXT(MAX(0,MIN($E44,"22:00")-MAX($D44,"5:00")),"h:mm")*24+TEXT(MAX(0,MIN($E44,"46:00")-MAX($D44,"29:00")),"h:mm")*24</f>
        <v>6</v>
      </c>
      <c r="L44" s="64">
        <f>TEXT(MAX(0,MIN($E44,"5:00")-MAX($D44,"00:00")),"h:mm")*24+TEXT(MAX(0,MIN($E44,"29:00")-MAX($D44,"22:00")),"h:mm")*24</f>
        <v>2</v>
      </c>
      <c r="M44" s="48">
        <f>IF((K44+L44-TEXT((F44),"h:mm")*24)&lt;0,0,(K44+L44-TEXT((F44),"h:mm")*24))</f>
        <v>0</v>
      </c>
      <c r="N44" s="63">
        <f>K44*I44</f>
        <v>30</v>
      </c>
      <c r="O44" s="237">
        <f>L44*I44</f>
        <v>10</v>
      </c>
      <c r="P44" s="249"/>
      <c r="Q44" s="139"/>
      <c r="R44" s="79">
        <f>ROUNDDOWN(P44*N44+Q44*O44,0)</f>
        <v>0</v>
      </c>
    </row>
    <row r="45" spans="1:18" s="214" customFormat="1" ht="15" customHeight="1">
      <c r="A45" s="54">
        <v>35</v>
      </c>
      <c r="B45" s="65" t="s">
        <v>311</v>
      </c>
      <c r="C45" s="53" t="str">
        <f>A32</f>
        <v>11/9（土）</v>
      </c>
      <c r="D45" s="113">
        <v>0.29166666666666669</v>
      </c>
      <c r="E45" s="113">
        <v>1</v>
      </c>
      <c r="F45" s="173">
        <f t="shared" si="27"/>
        <v>0.70833333333333326</v>
      </c>
      <c r="G45" s="121" t="s">
        <v>335</v>
      </c>
      <c r="H45" s="120">
        <v>2</v>
      </c>
      <c r="I45" s="50">
        <v>3</v>
      </c>
      <c r="J45" s="48">
        <f t="shared" si="28"/>
        <v>17</v>
      </c>
      <c r="K45" s="64">
        <f t="shared" si="29"/>
        <v>15</v>
      </c>
      <c r="L45" s="48">
        <f t="shared" si="30"/>
        <v>2</v>
      </c>
      <c r="M45" s="48">
        <f t="shared" ref="M45:M64" si="35">IF((K45+L45-TEXT((F45),"h:mm")*24)&lt;0,0,(K45+L45-TEXT((F45),"h:mm")*24))</f>
        <v>0</v>
      </c>
      <c r="N45" s="47">
        <f t="shared" si="32"/>
        <v>45</v>
      </c>
      <c r="O45" s="240">
        <f t="shared" si="33"/>
        <v>6</v>
      </c>
      <c r="P45" s="249"/>
      <c r="Q45" s="135"/>
      <c r="R45" s="79">
        <f t="shared" si="34"/>
        <v>0</v>
      </c>
    </row>
    <row r="46" spans="1:18" s="214" customFormat="1" ht="15" customHeight="1">
      <c r="A46" s="54">
        <v>36</v>
      </c>
      <c r="B46" s="65" t="s">
        <v>308</v>
      </c>
      <c r="C46" s="53" t="str">
        <f>A32</f>
        <v>11/9（土）</v>
      </c>
      <c r="D46" s="113">
        <v>0.29166666666666669</v>
      </c>
      <c r="E46" s="113">
        <v>0.83333333333333337</v>
      </c>
      <c r="F46" s="173">
        <f t="shared" si="27"/>
        <v>0.54166666666666674</v>
      </c>
      <c r="G46" s="121" t="s">
        <v>334</v>
      </c>
      <c r="H46" s="120">
        <v>1</v>
      </c>
      <c r="I46" s="50">
        <v>2</v>
      </c>
      <c r="J46" s="48">
        <f t="shared" si="28"/>
        <v>13</v>
      </c>
      <c r="K46" s="64">
        <f t="shared" si="29"/>
        <v>13</v>
      </c>
      <c r="L46" s="48">
        <f t="shared" si="30"/>
        <v>0</v>
      </c>
      <c r="M46" s="48">
        <f t="shared" si="35"/>
        <v>0</v>
      </c>
      <c r="N46" s="47">
        <f t="shared" si="32"/>
        <v>26</v>
      </c>
      <c r="O46" s="240">
        <f t="shared" si="33"/>
        <v>0</v>
      </c>
      <c r="P46" s="249"/>
      <c r="Q46" s="135"/>
      <c r="R46" s="79">
        <f t="shared" si="34"/>
        <v>0</v>
      </c>
    </row>
    <row r="47" spans="1:18" s="214" customFormat="1" ht="15" customHeight="1">
      <c r="A47" s="54">
        <v>37</v>
      </c>
      <c r="B47" s="65" t="s">
        <v>299</v>
      </c>
      <c r="C47" s="53" t="str">
        <f>A32</f>
        <v>11/9（土）</v>
      </c>
      <c r="D47" s="113">
        <v>0.33333333333333331</v>
      </c>
      <c r="E47" s="113">
        <v>0.83333333333333337</v>
      </c>
      <c r="F47" s="173">
        <f t="shared" si="27"/>
        <v>0.5</v>
      </c>
      <c r="G47" s="121" t="s">
        <v>330</v>
      </c>
      <c r="H47" s="120">
        <v>3</v>
      </c>
      <c r="I47" s="50">
        <v>4</v>
      </c>
      <c r="J47" s="48">
        <f t="shared" si="28"/>
        <v>12</v>
      </c>
      <c r="K47" s="64">
        <f t="shared" si="29"/>
        <v>12</v>
      </c>
      <c r="L47" s="48">
        <f t="shared" si="30"/>
        <v>0</v>
      </c>
      <c r="M47" s="48">
        <f t="shared" si="35"/>
        <v>0</v>
      </c>
      <c r="N47" s="47">
        <f t="shared" si="32"/>
        <v>48</v>
      </c>
      <c r="O47" s="240">
        <f t="shared" si="33"/>
        <v>0</v>
      </c>
      <c r="P47" s="249"/>
      <c r="Q47" s="135"/>
      <c r="R47" s="79">
        <f t="shared" si="34"/>
        <v>0</v>
      </c>
    </row>
    <row r="48" spans="1:18" s="214" customFormat="1" ht="15" customHeight="1">
      <c r="A48" s="54">
        <v>38</v>
      </c>
      <c r="B48" s="66" t="s">
        <v>333</v>
      </c>
      <c r="C48" s="53" t="str">
        <f>A32</f>
        <v>11/9（土）</v>
      </c>
      <c r="D48" s="113">
        <v>0.33333333333333331</v>
      </c>
      <c r="E48" s="113">
        <v>0.83333333333333337</v>
      </c>
      <c r="F48" s="173">
        <f t="shared" si="27"/>
        <v>0.5</v>
      </c>
      <c r="G48" s="121" t="s">
        <v>330</v>
      </c>
      <c r="H48" s="120">
        <v>2</v>
      </c>
      <c r="I48" s="50">
        <v>3</v>
      </c>
      <c r="J48" s="64">
        <f t="shared" si="28"/>
        <v>12</v>
      </c>
      <c r="K48" s="64">
        <f t="shared" si="29"/>
        <v>12</v>
      </c>
      <c r="L48" s="64">
        <f t="shared" si="30"/>
        <v>0</v>
      </c>
      <c r="M48" s="48">
        <f t="shared" si="35"/>
        <v>0</v>
      </c>
      <c r="N48" s="63">
        <f t="shared" si="32"/>
        <v>36</v>
      </c>
      <c r="O48" s="237">
        <f t="shared" si="33"/>
        <v>0</v>
      </c>
      <c r="P48" s="251"/>
      <c r="Q48" s="139"/>
      <c r="R48" s="79">
        <f t="shared" si="34"/>
        <v>0</v>
      </c>
    </row>
    <row r="49" spans="1:18" s="214" customFormat="1" ht="15" customHeight="1">
      <c r="A49" s="54">
        <v>39</v>
      </c>
      <c r="B49" s="65" t="s">
        <v>422</v>
      </c>
      <c r="C49" s="53" t="str">
        <f>A32</f>
        <v>11/9（土）</v>
      </c>
      <c r="D49" s="113">
        <v>0.33333333333333331</v>
      </c>
      <c r="E49" s="113">
        <v>0.83333333333333337</v>
      </c>
      <c r="F49" s="173">
        <f t="shared" si="27"/>
        <v>0.5</v>
      </c>
      <c r="G49" s="121" t="s">
        <v>330</v>
      </c>
      <c r="H49" s="120">
        <v>1</v>
      </c>
      <c r="I49" s="50">
        <v>1</v>
      </c>
      <c r="J49" s="64">
        <f t="shared" si="28"/>
        <v>12</v>
      </c>
      <c r="K49" s="64">
        <f t="shared" si="29"/>
        <v>12</v>
      </c>
      <c r="L49" s="64">
        <f t="shared" si="30"/>
        <v>0</v>
      </c>
      <c r="M49" s="48">
        <f t="shared" si="35"/>
        <v>0</v>
      </c>
      <c r="N49" s="63">
        <f t="shared" si="32"/>
        <v>12</v>
      </c>
      <c r="O49" s="237">
        <f t="shared" si="33"/>
        <v>0</v>
      </c>
      <c r="P49" s="251"/>
      <c r="Q49" s="135"/>
      <c r="R49" s="79">
        <f t="shared" si="34"/>
        <v>0</v>
      </c>
    </row>
    <row r="50" spans="1:18" s="214" customFormat="1" ht="15" customHeight="1">
      <c r="A50" s="54">
        <v>40</v>
      </c>
      <c r="B50" s="80" t="s">
        <v>388</v>
      </c>
      <c r="C50" s="53" t="str">
        <f>A32</f>
        <v>11/9（土）</v>
      </c>
      <c r="D50" s="113">
        <v>0.33333333333333331</v>
      </c>
      <c r="E50" s="113">
        <v>0.83333333333333337</v>
      </c>
      <c r="F50" s="173">
        <f t="shared" si="27"/>
        <v>0.5</v>
      </c>
      <c r="G50" s="121" t="s">
        <v>330</v>
      </c>
      <c r="H50" s="120">
        <v>1</v>
      </c>
      <c r="I50" s="50">
        <v>1</v>
      </c>
      <c r="J50" s="64">
        <f t="shared" si="28"/>
        <v>12</v>
      </c>
      <c r="K50" s="64">
        <f t="shared" si="29"/>
        <v>12</v>
      </c>
      <c r="L50" s="64">
        <f t="shared" si="30"/>
        <v>0</v>
      </c>
      <c r="M50" s="48">
        <f t="shared" si="35"/>
        <v>0</v>
      </c>
      <c r="N50" s="63">
        <f t="shared" si="32"/>
        <v>12</v>
      </c>
      <c r="O50" s="237">
        <f t="shared" si="33"/>
        <v>0</v>
      </c>
      <c r="P50" s="249"/>
      <c r="Q50" s="139"/>
      <c r="R50" s="79">
        <f t="shared" si="34"/>
        <v>0</v>
      </c>
    </row>
    <row r="51" spans="1:18" s="214" customFormat="1" ht="15" customHeight="1">
      <c r="A51" s="54">
        <v>41</v>
      </c>
      <c r="B51" s="66" t="s">
        <v>332</v>
      </c>
      <c r="C51" s="53" t="str">
        <f>A32</f>
        <v>11/9（土）</v>
      </c>
      <c r="D51" s="113">
        <v>0.33333333333333331</v>
      </c>
      <c r="E51" s="113">
        <v>0.83333333333333337</v>
      </c>
      <c r="F51" s="173">
        <f t="shared" si="27"/>
        <v>0.5</v>
      </c>
      <c r="G51" s="121" t="s">
        <v>330</v>
      </c>
      <c r="H51" s="120">
        <v>1</v>
      </c>
      <c r="I51" s="50">
        <v>2</v>
      </c>
      <c r="J51" s="64">
        <f t="shared" si="28"/>
        <v>12</v>
      </c>
      <c r="K51" s="64">
        <f t="shared" si="29"/>
        <v>12</v>
      </c>
      <c r="L51" s="64">
        <f t="shared" si="30"/>
        <v>0</v>
      </c>
      <c r="M51" s="48">
        <f t="shared" si="35"/>
        <v>0</v>
      </c>
      <c r="N51" s="63">
        <f t="shared" si="32"/>
        <v>24</v>
      </c>
      <c r="O51" s="237">
        <f t="shared" si="33"/>
        <v>0</v>
      </c>
      <c r="P51" s="249"/>
      <c r="Q51" s="139"/>
      <c r="R51" s="79">
        <f t="shared" si="34"/>
        <v>0</v>
      </c>
    </row>
    <row r="52" spans="1:18" s="215" customFormat="1" ht="15" customHeight="1">
      <c r="A52" s="54">
        <v>42</v>
      </c>
      <c r="B52" s="154" t="s">
        <v>389</v>
      </c>
      <c r="C52" s="155" t="str">
        <f>A32</f>
        <v>11/9（土）</v>
      </c>
      <c r="D52" s="113">
        <v>0.33333333333333331</v>
      </c>
      <c r="E52" s="113">
        <v>0.83333333333333337</v>
      </c>
      <c r="F52" s="173">
        <f t="shared" si="27"/>
        <v>0.5</v>
      </c>
      <c r="G52" s="121" t="s">
        <v>330</v>
      </c>
      <c r="H52" s="156">
        <v>1</v>
      </c>
      <c r="I52" s="157">
        <v>1</v>
      </c>
      <c r="J52" s="158">
        <f t="shared" si="28"/>
        <v>12</v>
      </c>
      <c r="K52" s="159">
        <f t="shared" si="29"/>
        <v>12</v>
      </c>
      <c r="L52" s="158">
        <f t="shared" si="30"/>
        <v>0</v>
      </c>
      <c r="M52" s="158">
        <f t="shared" si="35"/>
        <v>0</v>
      </c>
      <c r="N52" s="160">
        <f t="shared" si="32"/>
        <v>12</v>
      </c>
      <c r="O52" s="241">
        <f t="shared" si="33"/>
        <v>0</v>
      </c>
      <c r="P52" s="249"/>
      <c r="Q52" s="161"/>
      <c r="R52" s="162">
        <f t="shared" si="34"/>
        <v>0</v>
      </c>
    </row>
    <row r="53" spans="1:18" s="214" customFormat="1" ht="15" customHeight="1">
      <c r="A53" s="54">
        <v>43</v>
      </c>
      <c r="B53" s="66" t="s">
        <v>401</v>
      </c>
      <c r="C53" s="53" t="str">
        <f>A32</f>
        <v>11/9（土）</v>
      </c>
      <c r="D53" s="113">
        <v>0.33333333333333331</v>
      </c>
      <c r="E53" s="113">
        <v>0.83333333333333337</v>
      </c>
      <c r="F53" s="173">
        <f t="shared" si="27"/>
        <v>0.5</v>
      </c>
      <c r="G53" s="121" t="s">
        <v>330</v>
      </c>
      <c r="H53" s="120">
        <v>1</v>
      </c>
      <c r="I53" s="50">
        <v>2</v>
      </c>
      <c r="J53" s="64">
        <f t="shared" si="28"/>
        <v>12</v>
      </c>
      <c r="K53" s="64">
        <f t="shared" si="29"/>
        <v>12</v>
      </c>
      <c r="L53" s="64">
        <f t="shared" si="30"/>
        <v>0</v>
      </c>
      <c r="M53" s="48">
        <f t="shared" si="35"/>
        <v>0</v>
      </c>
      <c r="N53" s="63">
        <f t="shared" si="32"/>
        <v>24</v>
      </c>
      <c r="O53" s="237">
        <f t="shared" si="33"/>
        <v>0</v>
      </c>
      <c r="P53" s="249"/>
      <c r="Q53" s="139"/>
      <c r="R53" s="79">
        <f t="shared" si="34"/>
        <v>0</v>
      </c>
    </row>
    <row r="54" spans="1:18" s="214" customFormat="1" ht="15" customHeight="1">
      <c r="A54" s="54">
        <v>44</v>
      </c>
      <c r="B54" s="66" t="s">
        <v>402</v>
      </c>
      <c r="C54" s="53" t="str">
        <f>A32</f>
        <v>11/9（土）</v>
      </c>
      <c r="D54" s="113">
        <v>0.33333333333333331</v>
      </c>
      <c r="E54" s="113">
        <v>0.83333333333333337</v>
      </c>
      <c r="F54" s="173">
        <f t="shared" si="27"/>
        <v>0.5</v>
      </c>
      <c r="G54" s="121" t="s">
        <v>330</v>
      </c>
      <c r="H54" s="120">
        <v>1</v>
      </c>
      <c r="I54" s="50">
        <v>1</v>
      </c>
      <c r="J54" s="48">
        <f t="shared" si="28"/>
        <v>12</v>
      </c>
      <c r="K54" s="64">
        <f t="shared" si="29"/>
        <v>12</v>
      </c>
      <c r="L54" s="48">
        <f t="shared" si="30"/>
        <v>0</v>
      </c>
      <c r="M54" s="48">
        <f t="shared" si="35"/>
        <v>0</v>
      </c>
      <c r="N54" s="47">
        <f t="shared" si="32"/>
        <v>12</v>
      </c>
      <c r="O54" s="240">
        <f t="shared" si="33"/>
        <v>0</v>
      </c>
      <c r="P54" s="249"/>
      <c r="Q54" s="135"/>
      <c r="R54" s="79">
        <f t="shared" si="34"/>
        <v>0</v>
      </c>
    </row>
    <row r="55" spans="1:18" s="214" customFormat="1" ht="15" customHeight="1">
      <c r="A55" s="54">
        <v>45</v>
      </c>
      <c r="B55" s="66" t="s">
        <v>405</v>
      </c>
      <c r="C55" s="53" t="str">
        <f>A32</f>
        <v>11/9（土）</v>
      </c>
      <c r="D55" s="113">
        <v>0.33333333333333331</v>
      </c>
      <c r="E55" s="113">
        <v>0.83333333333333337</v>
      </c>
      <c r="F55" s="173">
        <f t="shared" si="27"/>
        <v>0.5</v>
      </c>
      <c r="G55" s="121" t="s">
        <v>330</v>
      </c>
      <c r="H55" s="120">
        <v>2</v>
      </c>
      <c r="I55" s="50">
        <v>2</v>
      </c>
      <c r="J55" s="64">
        <f t="shared" si="28"/>
        <v>12</v>
      </c>
      <c r="K55" s="64">
        <f t="shared" si="29"/>
        <v>12</v>
      </c>
      <c r="L55" s="64">
        <f t="shared" si="30"/>
        <v>0</v>
      </c>
      <c r="M55" s="48">
        <f t="shared" si="35"/>
        <v>0</v>
      </c>
      <c r="N55" s="63">
        <f t="shared" si="32"/>
        <v>24</v>
      </c>
      <c r="O55" s="237">
        <f t="shared" si="33"/>
        <v>0</v>
      </c>
      <c r="P55" s="249"/>
      <c r="Q55" s="139"/>
      <c r="R55" s="79">
        <f t="shared" si="34"/>
        <v>0</v>
      </c>
    </row>
    <row r="56" spans="1:18" s="214" customFormat="1" ht="15" customHeight="1">
      <c r="A56" s="54">
        <v>46</v>
      </c>
      <c r="B56" s="66" t="s">
        <v>406</v>
      </c>
      <c r="C56" s="53" t="str">
        <f>A32</f>
        <v>11/9（土）</v>
      </c>
      <c r="D56" s="113">
        <v>0.33333333333333331</v>
      </c>
      <c r="E56" s="113">
        <v>0.83333333333333337</v>
      </c>
      <c r="F56" s="173">
        <f t="shared" si="27"/>
        <v>0.5</v>
      </c>
      <c r="G56" s="121" t="s">
        <v>330</v>
      </c>
      <c r="H56" s="120">
        <v>1</v>
      </c>
      <c r="I56" s="50">
        <v>1</v>
      </c>
      <c r="J56" s="48">
        <f t="shared" si="28"/>
        <v>12</v>
      </c>
      <c r="K56" s="64">
        <f t="shared" si="29"/>
        <v>12</v>
      </c>
      <c r="L56" s="48">
        <f t="shared" si="30"/>
        <v>0</v>
      </c>
      <c r="M56" s="48">
        <f t="shared" si="35"/>
        <v>0</v>
      </c>
      <c r="N56" s="47">
        <f t="shared" si="32"/>
        <v>12</v>
      </c>
      <c r="O56" s="240">
        <f t="shared" si="33"/>
        <v>0</v>
      </c>
      <c r="P56" s="249"/>
      <c r="Q56" s="135"/>
      <c r="R56" s="79">
        <f t="shared" si="34"/>
        <v>0</v>
      </c>
    </row>
    <row r="57" spans="1:18" s="214" customFormat="1" ht="15" customHeight="1">
      <c r="A57" s="54">
        <v>47</v>
      </c>
      <c r="B57" s="66" t="s">
        <v>407</v>
      </c>
      <c r="C57" s="53" t="str">
        <f>A32</f>
        <v>11/9（土）</v>
      </c>
      <c r="D57" s="113">
        <v>0.33333333333333331</v>
      </c>
      <c r="E57" s="113">
        <v>0.83333333333333337</v>
      </c>
      <c r="F57" s="173">
        <f t="shared" si="27"/>
        <v>0.5</v>
      </c>
      <c r="G57" s="121" t="s">
        <v>330</v>
      </c>
      <c r="H57" s="120">
        <v>2</v>
      </c>
      <c r="I57" s="50">
        <v>3</v>
      </c>
      <c r="J57" s="64">
        <f t="shared" si="28"/>
        <v>12</v>
      </c>
      <c r="K57" s="64">
        <f t="shared" si="29"/>
        <v>12</v>
      </c>
      <c r="L57" s="64">
        <f t="shared" si="30"/>
        <v>0</v>
      </c>
      <c r="M57" s="48">
        <f t="shared" si="35"/>
        <v>0</v>
      </c>
      <c r="N57" s="63">
        <f t="shared" si="32"/>
        <v>36</v>
      </c>
      <c r="O57" s="237">
        <f t="shared" si="33"/>
        <v>0</v>
      </c>
      <c r="P57" s="249"/>
      <c r="Q57" s="139"/>
      <c r="R57" s="79">
        <f t="shared" si="34"/>
        <v>0</v>
      </c>
    </row>
    <row r="58" spans="1:18" s="214" customFormat="1" ht="15" customHeight="1">
      <c r="A58" s="54">
        <v>48</v>
      </c>
      <c r="B58" s="66" t="s">
        <v>408</v>
      </c>
      <c r="C58" s="53" t="str">
        <f>A32</f>
        <v>11/9（土）</v>
      </c>
      <c r="D58" s="113">
        <v>0.33333333333333331</v>
      </c>
      <c r="E58" s="113">
        <v>0.83333333333333337</v>
      </c>
      <c r="F58" s="173">
        <f t="shared" si="27"/>
        <v>0.5</v>
      </c>
      <c r="G58" s="121" t="s">
        <v>330</v>
      </c>
      <c r="H58" s="120">
        <v>1</v>
      </c>
      <c r="I58" s="50">
        <v>1</v>
      </c>
      <c r="J58" s="48">
        <f t="shared" si="28"/>
        <v>12</v>
      </c>
      <c r="K58" s="64">
        <f t="shared" si="29"/>
        <v>12</v>
      </c>
      <c r="L58" s="48">
        <f t="shared" si="30"/>
        <v>0</v>
      </c>
      <c r="M58" s="48">
        <f t="shared" si="35"/>
        <v>0</v>
      </c>
      <c r="N58" s="47">
        <f t="shared" si="32"/>
        <v>12</v>
      </c>
      <c r="O58" s="240">
        <f t="shared" si="33"/>
        <v>0</v>
      </c>
      <c r="P58" s="249"/>
      <c r="Q58" s="135"/>
      <c r="R58" s="79">
        <f t="shared" si="34"/>
        <v>0</v>
      </c>
    </row>
    <row r="59" spans="1:18" s="214" customFormat="1" ht="15" customHeight="1">
      <c r="A59" s="54">
        <v>49</v>
      </c>
      <c r="B59" s="66" t="s">
        <v>331</v>
      </c>
      <c r="C59" s="53" t="str">
        <f>A32</f>
        <v>11/9（土）</v>
      </c>
      <c r="D59" s="113">
        <v>0.33333333333333331</v>
      </c>
      <c r="E59" s="113">
        <v>0.83333333333333337</v>
      </c>
      <c r="F59" s="173">
        <f>E59-D59</f>
        <v>0.5</v>
      </c>
      <c r="G59" s="121" t="s">
        <v>330</v>
      </c>
      <c r="H59" s="120">
        <v>1</v>
      </c>
      <c r="I59" s="50">
        <v>1</v>
      </c>
      <c r="J59" s="64">
        <f>SUM($K59:$L59)</f>
        <v>12</v>
      </c>
      <c r="K59" s="64">
        <f>TEXT(MAX(0,MIN($E59,"22:00")-MAX($D59,"5:00")),"h:mm")*24+TEXT(MAX(0,MIN($E59,"46:00")-MAX($D59,"29:00")),"h:mm")*24</f>
        <v>12</v>
      </c>
      <c r="L59" s="64">
        <f>TEXT(MAX(0,MIN($E59,"5:00")-MAX($D59,"00:00")),"h:mm")*24+TEXT(MAX(0,MIN($E59,"29:00")-MAX($D59,"22:00")),"h:mm")*24</f>
        <v>0</v>
      </c>
      <c r="M59" s="48">
        <f t="shared" si="35"/>
        <v>0</v>
      </c>
      <c r="N59" s="63">
        <f>K59*I59</f>
        <v>12</v>
      </c>
      <c r="O59" s="237">
        <f>L59*I59</f>
        <v>0</v>
      </c>
      <c r="P59" s="251"/>
      <c r="Q59" s="139"/>
      <c r="R59" s="79">
        <f>ROUNDDOWN(P59*N59+Q59*O59,0)</f>
        <v>0</v>
      </c>
    </row>
    <row r="60" spans="1:18" s="214" customFormat="1" ht="15" customHeight="1">
      <c r="A60" s="54">
        <v>50</v>
      </c>
      <c r="B60" s="65" t="s">
        <v>301</v>
      </c>
      <c r="C60" s="53" t="str">
        <f>A32</f>
        <v>11/9（土）</v>
      </c>
      <c r="D60" s="113">
        <v>0.33333333333333331</v>
      </c>
      <c r="E60" s="113">
        <v>0.8125</v>
      </c>
      <c r="F60" s="173">
        <f>E60-D60</f>
        <v>0.47916666666666669</v>
      </c>
      <c r="G60" s="121" t="s">
        <v>409</v>
      </c>
      <c r="H60" s="120">
        <v>6</v>
      </c>
      <c r="I60" s="50">
        <v>8</v>
      </c>
      <c r="J60" s="64">
        <f>SUM($K60:$L60)</f>
        <v>11.5</v>
      </c>
      <c r="K60" s="64">
        <f>TEXT(MAX(0,MIN($E60,"22:00")-MAX($D60,"5:00")),"h:mm")*24+TEXT(MAX(0,MIN($E60,"46:00")-MAX($D60,"29:00")),"h:mm")*24</f>
        <v>11.5</v>
      </c>
      <c r="L60" s="64">
        <f>TEXT(MAX(0,MIN($E60,"5:00")-MAX($D60,"00:00")),"h:mm")*24+TEXT(MAX(0,MIN($E60,"29:00")-MAX($D60,"22:00")),"h:mm")*24</f>
        <v>0</v>
      </c>
      <c r="M60" s="48">
        <f t="shared" si="35"/>
        <v>0</v>
      </c>
      <c r="N60" s="63">
        <f>K60*I60</f>
        <v>92</v>
      </c>
      <c r="O60" s="237">
        <f>L60*I60</f>
        <v>0</v>
      </c>
      <c r="P60" s="251"/>
      <c r="Q60" s="135"/>
      <c r="R60" s="79">
        <f>ROUNDDOWN(P60*N60+Q60*O60,0)</f>
        <v>0</v>
      </c>
    </row>
    <row r="61" spans="1:18" s="216" customFormat="1" ht="15" customHeight="1">
      <c r="A61" s="54">
        <v>51</v>
      </c>
      <c r="B61" s="80" t="s">
        <v>391</v>
      </c>
      <c r="C61" s="53" t="str">
        <f>A32</f>
        <v>11/9（土）</v>
      </c>
      <c r="D61" s="113">
        <v>0.33333333333333331</v>
      </c>
      <c r="E61" s="113">
        <v>0.83333333333333337</v>
      </c>
      <c r="F61" s="173">
        <f t="shared" ref="F61" si="36">E61-D61</f>
        <v>0.5</v>
      </c>
      <c r="G61" s="121" t="s">
        <v>330</v>
      </c>
      <c r="H61" s="120">
        <v>2</v>
      </c>
      <c r="I61" s="50">
        <v>2</v>
      </c>
      <c r="J61" s="64">
        <f>SUM($K61:$L61)</f>
        <v>12</v>
      </c>
      <c r="K61" s="64">
        <f>TEXT(MAX(0,MIN($E61,"22:00")-MAX($D61,"5:00")),"h:mm")*24+TEXT(MAX(0,MIN($E61,"46:00")-MAX($D61,"29:00")),"h:mm")*24</f>
        <v>12</v>
      </c>
      <c r="L61" s="64">
        <f>TEXT(MAX(0,MIN($E61,"5:00")-MAX($D61,"00:00")),"h:mm")*24+TEXT(MAX(0,MIN($E61,"29:00")-MAX($D61,"22:00")),"h:mm")*24</f>
        <v>0</v>
      </c>
      <c r="M61" s="48">
        <f t="shared" si="35"/>
        <v>0</v>
      </c>
      <c r="N61" s="63">
        <f t="shared" ref="N61" si="37">K61*I61</f>
        <v>24</v>
      </c>
      <c r="O61" s="237">
        <f t="shared" ref="O61" si="38">L61*I61</f>
        <v>0</v>
      </c>
      <c r="P61" s="249"/>
      <c r="Q61" s="139"/>
      <c r="R61" s="79">
        <f>ROUNDDOWN(P61*N61+Q61*O61,0)</f>
        <v>0</v>
      </c>
    </row>
    <row r="62" spans="1:18" s="214" customFormat="1" ht="15" customHeight="1">
      <c r="A62" s="54">
        <v>52</v>
      </c>
      <c r="B62" s="80" t="s">
        <v>386</v>
      </c>
      <c r="C62" s="53" t="str">
        <f>A32</f>
        <v>11/9（土）</v>
      </c>
      <c r="D62" s="113">
        <v>0.33333333333333331</v>
      </c>
      <c r="E62" s="113">
        <v>0.8125</v>
      </c>
      <c r="F62" s="173">
        <f>E62-D62</f>
        <v>0.47916666666666669</v>
      </c>
      <c r="G62" s="121" t="s">
        <v>409</v>
      </c>
      <c r="H62" s="120">
        <v>1</v>
      </c>
      <c r="I62" s="50">
        <v>1</v>
      </c>
      <c r="J62" s="64">
        <f>SUM($K62:$L62)</f>
        <v>11.5</v>
      </c>
      <c r="K62" s="64">
        <f>TEXT(MAX(0,MIN($E62,"22:00")-MAX($D62,"5:00")),"h:mm")*24+TEXT(MAX(0,MIN($E62,"46:00")-MAX($D62,"29:00")),"h:mm")*24</f>
        <v>11.5</v>
      </c>
      <c r="L62" s="64">
        <f>TEXT(MAX(0,MIN($E62,"5:00")-MAX($D62,"00:00")),"h:mm")*24+TEXT(MAX(0,MIN($E62,"29:00")-MAX($D62,"22:00")),"h:mm")*24</f>
        <v>0</v>
      </c>
      <c r="M62" s="48">
        <f t="shared" si="35"/>
        <v>0</v>
      </c>
      <c r="N62" s="63">
        <f>K62*I62</f>
        <v>11.5</v>
      </c>
      <c r="O62" s="237">
        <f>L62*I62</f>
        <v>0</v>
      </c>
      <c r="P62" s="249"/>
      <c r="Q62" s="139"/>
      <c r="R62" s="79">
        <f>ROUNDDOWN(P62*N62+Q62*O62,0)</f>
        <v>0</v>
      </c>
    </row>
    <row r="63" spans="1:18" s="214" customFormat="1" ht="15" customHeight="1">
      <c r="A63" s="54">
        <v>53</v>
      </c>
      <c r="B63" s="66" t="s">
        <v>403</v>
      </c>
      <c r="C63" s="53" t="str">
        <f>A32</f>
        <v>11/9（土）</v>
      </c>
      <c r="D63" s="113">
        <v>0.33333333333333331</v>
      </c>
      <c r="E63" s="113">
        <v>0.8125</v>
      </c>
      <c r="F63" s="173">
        <f t="shared" ref="F63" si="39">E63-D63</f>
        <v>0.47916666666666669</v>
      </c>
      <c r="G63" s="121" t="s">
        <v>409</v>
      </c>
      <c r="H63" s="120">
        <v>4</v>
      </c>
      <c r="I63" s="50">
        <v>6</v>
      </c>
      <c r="J63" s="64">
        <f t="shared" si="28"/>
        <v>11.5</v>
      </c>
      <c r="K63" s="64">
        <f t="shared" si="29"/>
        <v>11.5</v>
      </c>
      <c r="L63" s="64">
        <f t="shared" si="30"/>
        <v>0</v>
      </c>
      <c r="M63" s="48">
        <f t="shared" si="35"/>
        <v>0</v>
      </c>
      <c r="N63" s="63">
        <f t="shared" ref="N63" si="40">K63*I63</f>
        <v>69</v>
      </c>
      <c r="O63" s="237">
        <f t="shared" ref="O63" si="41">L63*I63</f>
        <v>0</v>
      </c>
      <c r="P63" s="249"/>
      <c r="Q63" s="139"/>
      <c r="R63" s="79">
        <f t="shared" ref="R63" si="42">ROUNDDOWN(P63*N63+Q63*O63,0)</f>
        <v>0</v>
      </c>
    </row>
    <row r="64" spans="1:18" s="214" customFormat="1" ht="15" customHeight="1">
      <c r="A64" s="54">
        <v>54</v>
      </c>
      <c r="B64" s="66" t="s">
        <v>404</v>
      </c>
      <c r="C64" s="53" t="str">
        <f>A32</f>
        <v>11/9（土）</v>
      </c>
      <c r="D64" s="113">
        <v>0.33333333333333331</v>
      </c>
      <c r="E64" s="113">
        <v>0.83333333333333337</v>
      </c>
      <c r="F64" s="173">
        <f t="shared" si="27"/>
        <v>0.5</v>
      </c>
      <c r="G64" s="121" t="s">
        <v>330</v>
      </c>
      <c r="H64" s="120">
        <v>5</v>
      </c>
      <c r="I64" s="50">
        <v>5</v>
      </c>
      <c r="J64" s="64">
        <f t="shared" si="28"/>
        <v>12</v>
      </c>
      <c r="K64" s="64">
        <f t="shared" si="29"/>
        <v>12</v>
      </c>
      <c r="L64" s="64">
        <f t="shared" si="30"/>
        <v>0</v>
      </c>
      <c r="M64" s="48">
        <f t="shared" si="35"/>
        <v>0</v>
      </c>
      <c r="N64" s="63">
        <f t="shared" si="32"/>
        <v>60</v>
      </c>
      <c r="O64" s="237">
        <f t="shared" si="33"/>
        <v>0</v>
      </c>
      <c r="P64" s="249"/>
      <c r="Q64" s="139"/>
      <c r="R64" s="79">
        <f t="shared" si="34"/>
        <v>0</v>
      </c>
    </row>
    <row r="65" spans="1:18" s="214" customFormat="1" ht="15" customHeight="1" thickBot="1">
      <c r="A65" s="108"/>
      <c r="B65" s="44" t="s">
        <v>329</v>
      </c>
      <c r="C65" s="41"/>
      <c r="D65" s="41"/>
      <c r="E65" s="41"/>
      <c r="F65" s="41"/>
      <c r="G65" s="122"/>
      <c r="H65" s="126">
        <f t="shared" ref="H65:O65" si="43">SUM(H32:H64)</f>
        <v>57</v>
      </c>
      <c r="I65" s="43">
        <f t="shared" si="43"/>
        <v>75</v>
      </c>
      <c r="J65" s="42">
        <f t="shared" si="43"/>
        <v>409</v>
      </c>
      <c r="K65" s="42">
        <f t="shared" si="43"/>
        <v>398</v>
      </c>
      <c r="L65" s="42">
        <f t="shared" si="43"/>
        <v>11</v>
      </c>
      <c r="M65" s="42">
        <f t="shared" si="43"/>
        <v>0</v>
      </c>
      <c r="N65" s="42">
        <f t="shared" si="43"/>
        <v>890</v>
      </c>
      <c r="O65" s="239">
        <f t="shared" si="43"/>
        <v>35</v>
      </c>
      <c r="P65" s="247"/>
      <c r="Q65" s="136" t="s">
        <v>329</v>
      </c>
      <c r="R65" s="39">
        <f>SUM(R32:R64)</f>
        <v>0</v>
      </c>
    </row>
    <row r="66" spans="1:18" s="217" customFormat="1" ht="15" customHeight="1">
      <c r="A66" s="111" t="s">
        <v>328</v>
      </c>
      <c r="B66" s="84"/>
      <c r="C66" s="69"/>
      <c r="D66" s="115"/>
      <c r="E66" s="115"/>
      <c r="F66" s="175"/>
      <c r="G66" s="129"/>
      <c r="H66" s="130"/>
      <c r="I66" s="83"/>
      <c r="J66" s="82"/>
      <c r="K66" s="82"/>
      <c r="L66" s="82"/>
      <c r="M66" s="82"/>
      <c r="N66" s="82"/>
      <c r="O66" s="236"/>
      <c r="P66" s="252"/>
      <c r="Q66" s="140"/>
      <c r="R66" s="81"/>
    </row>
    <row r="67" spans="1:18" s="214" customFormat="1" ht="15" customHeight="1">
      <c r="A67" s="54">
        <v>55</v>
      </c>
      <c r="B67" s="65" t="s">
        <v>322</v>
      </c>
      <c r="C67" s="51" t="str">
        <f>A66</f>
        <v>11/11（月）</v>
      </c>
      <c r="D67" s="113">
        <v>0.22916666666666666</v>
      </c>
      <c r="E67" s="113">
        <v>0.70833333333333337</v>
      </c>
      <c r="F67" s="173">
        <f>E67-D67</f>
        <v>0.47916666666666674</v>
      </c>
      <c r="G67" s="121" t="s">
        <v>327</v>
      </c>
      <c r="H67" s="120">
        <v>1</v>
      </c>
      <c r="I67" s="50">
        <v>2</v>
      </c>
      <c r="J67" s="48">
        <f t="shared" ref="J67:J70" si="44">SUM($K67:$L67)</f>
        <v>11.5</v>
      </c>
      <c r="K67" s="64">
        <f t="shared" ref="K67:K70" si="45">TEXT(MAX(0,MIN($E67,"22:00")-MAX($D67,"5:00")),"h:mm")*24+TEXT(MAX(0,MIN($E67,"46:00")-MAX($D67,"29:00")),"h:mm")*24</f>
        <v>11.5</v>
      </c>
      <c r="L67" s="48">
        <f t="shared" ref="L67:L70" si="46">TEXT(MAX(0,MIN($E67,"5:00")-MAX($D67,"00:00")),"h:mm")*24+TEXT(MAX(0,MIN($E67,"29:00")-MAX($D67,"22:00")),"h:mm")*24</f>
        <v>0</v>
      </c>
      <c r="M67" s="48">
        <f t="shared" ref="M67:M70" si="47">IF((K67+L67-TEXT((F67),"h:mm")*24)&lt;0,0,(K67+L67-TEXT((F67),"h:mm")*24))</f>
        <v>0</v>
      </c>
      <c r="N67" s="47">
        <f t="shared" ref="N67:N70" si="48">K67*I67</f>
        <v>23</v>
      </c>
      <c r="O67" s="240">
        <f t="shared" ref="O67:O70" si="49">L67*I67</f>
        <v>0</v>
      </c>
      <c r="P67" s="249"/>
      <c r="Q67" s="135"/>
      <c r="R67" s="45">
        <f>ROUNDDOWN(P67*N67+Q67*O67,0)</f>
        <v>0</v>
      </c>
    </row>
    <row r="68" spans="1:18" s="214" customFormat="1" ht="15" customHeight="1">
      <c r="A68" s="54">
        <v>56</v>
      </c>
      <c r="B68" s="65" t="s">
        <v>320</v>
      </c>
      <c r="C68" s="51" t="str">
        <f>A66</f>
        <v>11/11（月）</v>
      </c>
      <c r="D68" s="113">
        <v>0.375</v>
      </c>
      <c r="E68" s="113">
        <v>0.70833333333333337</v>
      </c>
      <c r="F68" s="173">
        <f>E68-D68</f>
        <v>0.33333333333333337</v>
      </c>
      <c r="G68" s="121" t="s">
        <v>412</v>
      </c>
      <c r="H68" s="120">
        <v>1</v>
      </c>
      <c r="I68" s="50">
        <v>1</v>
      </c>
      <c r="J68" s="48">
        <f t="shared" si="44"/>
        <v>8</v>
      </c>
      <c r="K68" s="64">
        <f t="shared" si="45"/>
        <v>8</v>
      </c>
      <c r="L68" s="48">
        <f t="shared" si="46"/>
        <v>0</v>
      </c>
      <c r="M68" s="48">
        <f t="shared" si="47"/>
        <v>0</v>
      </c>
      <c r="N68" s="47">
        <f t="shared" si="48"/>
        <v>8</v>
      </c>
      <c r="O68" s="240">
        <f t="shared" si="49"/>
        <v>0</v>
      </c>
      <c r="P68" s="249"/>
      <c r="Q68" s="135"/>
      <c r="R68" s="45">
        <f>ROUNDDOWN(P68*N68+Q68*O68,0)</f>
        <v>0</v>
      </c>
    </row>
    <row r="69" spans="1:18" s="214" customFormat="1" ht="15" customHeight="1">
      <c r="A69" s="54">
        <v>57</v>
      </c>
      <c r="B69" s="65" t="s">
        <v>316</v>
      </c>
      <c r="C69" s="51" t="str">
        <f>A66</f>
        <v>11/11（月）</v>
      </c>
      <c r="D69" s="113">
        <v>0.375</v>
      </c>
      <c r="E69" s="113">
        <v>0.70833333333333337</v>
      </c>
      <c r="F69" s="173">
        <f>E69-D69</f>
        <v>0.33333333333333337</v>
      </c>
      <c r="G69" s="121" t="s">
        <v>412</v>
      </c>
      <c r="H69" s="120">
        <v>1</v>
      </c>
      <c r="I69" s="50">
        <v>1</v>
      </c>
      <c r="J69" s="48">
        <f t="shared" si="44"/>
        <v>8</v>
      </c>
      <c r="K69" s="64">
        <f t="shared" si="45"/>
        <v>8</v>
      </c>
      <c r="L69" s="48">
        <f t="shared" si="46"/>
        <v>0</v>
      </c>
      <c r="M69" s="48">
        <f t="shared" si="47"/>
        <v>0</v>
      </c>
      <c r="N69" s="47">
        <f t="shared" si="48"/>
        <v>8</v>
      </c>
      <c r="O69" s="240">
        <f t="shared" si="49"/>
        <v>0</v>
      </c>
      <c r="P69" s="249"/>
      <c r="Q69" s="135"/>
      <c r="R69" s="45">
        <f>ROUNDDOWN(P69*N69+Q69*O69,0)</f>
        <v>0</v>
      </c>
    </row>
    <row r="70" spans="1:18" s="214" customFormat="1" ht="15" customHeight="1">
      <c r="A70" s="54">
        <v>58</v>
      </c>
      <c r="B70" s="65" t="s">
        <v>326</v>
      </c>
      <c r="C70" s="51" t="str">
        <f>A66</f>
        <v>11/11（月）</v>
      </c>
      <c r="D70" s="113">
        <v>0.375</v>
      </c>
      <c r="E70" s="113">
        <v>0.70833333333333337</v>
      </c>
      <c r="F70" s="173">
        <f>E70-D70</f>
        <v>0.33333333333333337</v>
      </c>
      <c r="G70" s="121" t="s">
        <v>325</v>
      </c>
      <c r="H70" s="120">
        <v>1</v>
      </c>
      <c r="I70" s="50">
        <v>1</v>
      </c>
      <c r="J70" s="48">
        <f t="shared" si="44"/>
        <v>8</v>
      </c>
      <c r="K70" s="64">
        <f t="shared" si="45"/>
        <v>8</v>
      </c>
      <c r="L70" s="48">
        <f t="shared" si="46"/>
        <v>0</v>
      </c>
      <c r="M70" s="48">
        <f t="shared" si="47"/>
        <v>0</v>
      </c>
      <c r="N70" s="47">
        <f t="shared" si="48"/>
        <v>8</v>
      </c>
      <c r="O70" s="240">
        <f t="shared" si="49"/>
        <v>0</v>
      </c>
      <c r="P70" s="249"/>
      <c r="Q70" s="135"/>
      <c r="R70" s="45">
        <f>ROUNDDOWN(P70*N70+Q70*O70,0)</f>
        <v>0</v>
      </c>
    </row>
    <row r="71" spans="1:18" s="214" customFormat="1" ht="15" customHeight="1" thickBot="1">
      <c r="A71" s="108"/>
      <c r="B71" s="44" t="s">
        <v>324</v>
      </c>
      <c r="C71" s="41"/>
      <c r="D71" s="41"/>
      <c r="E71" s="41"/>
      <c r="F71" s="41"/>
      <c r="G71" s="122"/>
      <c r="H71" s="126">
        <f t="shared" ref="H71:N71" si="50">SUM(H66:H70)</f>
        <v>4</v>
      </c>
      <c r="I71" s="43">
        <f t="shared" si="50"/>
        <v>5</v>
      </c>
      <c r="J71" s="42">
        <f t="shared" si="50"/>
        <v>35.5</v>
      </c>
      <c r="K71" s="42">
        <f t="shared" si="50"/>
        <v>35.5</v>
      </c>
      <c r="L71" s="42">
        <f t="shared" si="50"/>
        <v>0</v>
      </c>
      <c r="M71" s="42">
        <f t="shared" si="50"/>
        <v>0</v>
      </c>
      <c r="N71" s="42">
        <f t="shared" si="50"/>
        <v>47</v>
      </c>
      <c r="O71" s="239"/>
      <c r="P71" s="247"/>
      <c r="Q71" s="136" t="s">
        <v>324</v>
      </c>
      <c r="R71" s="39">
        <f>SUM(R66:R70)</f>
        <v>0</v>
      </c>
    </row>
    <row r="72" spans="1:18" s="214" customFormat="1" ht="15" customHeight="1">
      <c r="A72" s="110" t="s">
        <v>323</v>
      </c>
      <c r="B72" s="72"/>
      <c r="C72" s="68"/>
      <c r="D72" s="112"/>
      <c r="E72" s="112"/>
      <c r="F72" s="172"/>
      <c r="G72" s="124"/>
      <c r="H72" s="125"/>
      <c r="I72" s="71"/>
      <c r="J72" s="68"/>
      <c r="K72" s="68"/>
      <c r="L72" s="68"/>
      <c r="M72" s="68"/>
      <c r="N72" s="70"/>
      <c r="O72" s="236"/>
      <c r="P72" s="248"/>
      <c r="Q72" s="137"/>
      <c r="R72" s="67"/>
    </row>
    <row r="73" spans="1:18" s="214" customFormat="1" ht="15" customHeight="1">
      <c r="A73" s="54">
        <v>59</v>
      </c>
      <c r="B73" s="65" t="s">
        <v>322</v>
      </c>
      <c r="C73" s="51" t="str">
        <f>A72</f>
        <v>11/10（日）</v>
      </c>
      <c r="D73" s="113">
        <v>1</v>
      </c>
      <c r="E73" s="113">
        <v>1.4583333333333333</v>
      </c>
      <c r="F73" s="173">
        <f t="shared" ref="F73:F105" si="51">E73-D73</f>
        <v>0.45833333333333326</v>
      </c>
      <c r="G73" s="119" t="s">
        <v>428</v>
      </c>
      <c r="H73" s="120">
        <v>1</v>
      </c>
      <c r="I73" s="50">
        <v>1</v>
      </c>
      <c r="J73" s="48">
        <f t="shared" ref="J73:J105" si="52">SUM($K73:$L73)</f>
        <v>11</v>
      </c>
      <c r="K73" s="64">
        <f t="shared" ref="K73:K105" si="53">TEXT(MAX(0,MIN($E73,"22:00")-MAX($D73,"5:00")),"h:mm")*24+TEXT(MAX(0,MIN($E73,"46:00")-MAX($D73,"29:00")),"h:mm")*24</f>
        <v>6</v>
      </c>
      <c r="L73" s="48">
        <f t="shared" ref="L73:L105" si="54">TEXT(MAX(0,MIN($E73,"5:00")-MAX($D73,"00:00")),"h:mm")*24+TEXT(MAX(0,MIN($E73,"29:00")-MAX($D73,"22:00")),"h:mm")*24</f>
        <v>5</v>
      </c>
      <c r="M73" s="48">
        <f t="shared" ref="M73:M106" si="55">IF((K73+L73-TEXT((F73),"h:mm")*24)&lt;0,0,(K73+L73-TEXT((F73),"h:mm")*24))</f>
        <v>0</v>
      </c>
      <c r="N73" s="47">
        <f t="shared" ref="N73:N105" si="56">K73*I73</f>
        <v>6</v>
      </c>
      <c r="O73" s="240">
        <f t="shared" ref="O73:O105" si="57">L73*I73</f>
        <v>5</v>
      </c>
      <c r="P73" s="249"/>
      <c r="Q73" s="135"/>
      <c r="R73" s="45">
        <f t="shared" ref="R73:R102" si="58">ROUNDDOWN(P73*N73+Q73*O73,0)</f>
        <v>0</v>
      </c>
    </row>
    <row r="74" spans="1:18" s="214" customFormat="1" ht="15" customHeight="1">
      <c r="A74" s="54">
        <v>60</v>
      </c>
      <c r="B74" s="65" t="s">
        <v>322</v>
      </c>
      <c r="C74" s="51" t="str">
        <f>A72</f>
        <v>11/10（日）</v>
      </c>
      <c r="D74" s="113">
        <v>0.45833333333333331</v>
      </c>
      <c r="E74" s="113">
        <v>0.91666666666666663</v>
      </c>
      <c r="F74" s="173">
        <f t="shared" ref="F74" si="59">E74-D74</f>
        <v>0.45833333333333331</v>
      </c>
      <c r="G74" s="119" t="s">
        <v>429</v>
      </c>
      <c r="H74" s="120"/>
      <c r="I74" s="50">
        <v>1</v>
      </c>
      <c r="J74" s="48">
        <f t="shared" si="52"/>
        <v>11</v>
      </c>
      <c r="K74" s="64">
        <f t="shared" si="53"/>
        <v>11</v>
      </c>
      <c r="L74" s="48">
        <f t="shared" si="54"/>
        <v>0</v>
      </c>
      <c r="M74" s="48">
        <f t="shared" ref="M74" si="60">IF((K74+L74-TEXT((F74),"h:mm")*24)&lt;0,0,(K74+L74-TEXT((F74),"h:mm")*24))</f>
        <v>0</v>
      </c>
      <c r="N74" s="47">
        <f t="shared" ref="N74" si="61">K74*I74</f>
        <v>11</v>
      </c>
      <c r="O74" s="240">
        <f t="shared" ref="O74" si="62">L74*I74</f>
        <v>0</v>
      </c>
      <c r="P74" s="249"/>
      <c r="Q74" s="135"/>
      <c r="R74" s="45">
        <f t="shared" ref="R74" si="63">ROUNDDOWN(P74*N74+Q74*O74,0)</f>
        <v>0</v>
      </c>
    </row>
    <row r="75" spans="1:18" s="216" customFormat="1" ht="15" customHeight="1">
      <c r="A75" s="54">
        <v>61</v>
      </c>
      <c r="B75" s="65" t="s">
        <v>322</v>
      </c>
      <c r="C75" s="51" t="str">
        <f>A72</f>
        <v>11/10（日）</v>
      </c>
      <c r="D75" s="113">
        <v>1</v>
      </c>
      <c r="E75" s="113">
        <v>1.4166666666666667</v>
      </c>
      <c r="F75" s="173">
        <f t="shared" si="51"/>
        <v>0.41666666666666674</v>
      </c>
      <c r="G75" s="119" t="s">
        <v>321</v>
      </c>
      <c r="H75" s="120">
        <v>0</v>
      </c>
      <c r="I75" s="50">
        <v>1</v>
      </c>
      <c r="J75" s="48">
        <f t="shared" si="52"/>
        <v>10</v>
      </c>
      <c r="K75" s="64">
        <f t="shared" si="53"/>
        <v>5</v>
      </c>
      <c r="L75" s="48">
        <f t="shared" si="54"/>
        <v>5</v>
      </c>
      <c r="M75" s="48">
        <f t="shared" si="55"/>
        <v>0</v>
      </c>
      <c r="N75" s="47">
        <f t="shared" si="56"/>
        <v>5</v>
      </c>
      <c r="O75" s="240">
        <f t="shared" si="57"/>
        <v>5</v>
      </c>
      <c r="P75" s="249"/>
      <c r="Q75" s="135"/>
      <c r="R75" s="45">
        <f t="shared" si="58"/>
        <v>0</v>
      </c>
    </row>
    <row r="76" spans="1:18" s="216" customFormat="1" ht="15" customHeight="1">
      <c r="A76" s="54">
        <v>62</v>
      </c>
      <c r="B76" s="65" t="s">
        <v>394</v>
      </c>
      <c r="C76" s="51" t="str">
        <f>A72</f>
        <v>11/10（日）</v>
      </c>
      <c r="D76" s="113">
        <v>0.27083333333333331</v>
      </c>
      <c r="E76" s="113">
        <v>0.91666666666666663</v>
      </c>
      <c r="F76" s="173">
        <f t="shared" si="51"/>
        <v>0.64583333333333326</v>
      </c>
      <c r="G76" s="119" t="s">
        <v>321</v>
      </c>
      <c r="H76" s="120">
        <v>1</v>
      </c>
      <c r="I76" s="50">
        <v>1</v>
      </c>
      <c r="J76" s="48">
        <f t="shared" si="52"/>
        <v>15.5</v>
      </c>
      <c r="K76" s="64">
        <f t="shared" si="53"/>
        <v>15.5</v>
      </c>
      <c r="L76" s="48">
        <f t="shared" si="54"/>
        <v>0</v>
      </c>
      <c r="M76" s="48">
        <f t="shared" si="55"/>
        <v>0</v>
      </c>
      <c r="N76" s="47">
        <f t="shared" si="56"/>
        <v>15.5</v>
      </c>
      <c r="O76" s="240">
        <f t="shared" si="57"/>
        <v>0</v>
      </c>
      <c r="P76" s="249"/>
      <c r="Q76" s="135"/>
      <c r="R76" s="45">
        <f t="shared" si="58"/>
        <v>0</v>
      </c>
    </row>
    <row r="77" spans="1:18" s="214" customFormat="1" ht="15" customHeight="1">
      <c r="A77" s="54">
        <v>63</v>
      </c>
      <c r="B77" s="65" t="s">
        <v>392</v>
      </c>
      <c r="C77" s="51" t="str">
        <f>A72</f>
        <v>11/10（日）</v>
      </c>
      <c r="D77" s="113">
        <v>0.22916666666666666</v>
      </c>
      <c r="E77" s="113">
        <v>0.91666666666666663</v>
      </c>
      <c r="F77" s="173">
        <f t="shared" si="51"/>
        <v>0.6875</v>
      </c>
      <c r="G77" s="119" t="s">
        <v>318</v>
      </c>
      <c r="H77" s="120">
        <v>1</v>
      </c>
      <c r="I77" s="50">
        <v>1</v>
      </c>
      <c r="J77" s="48">
        <f t="shared" si="52"/>
        <v>16.5</v>
      </c>
      <c r="K77" s="64">
        <f t="shared" si="53"/>
        <v>16.5</v>
      </c>
      <c r="L77" s="48">
        <f t="shared" si="54"/>
        <v>0</v>
      </c>
      <c r="M77" s="48">
        <f t="shared" si="55"/>
        <v>0</v>
      </c>
      <c r="N77" s="47">
        <f t="shared" si="56"/>
        <v>16.5</v>
      </c>
      <c r="O77" s="240">
        <f t="shared" si="57"/>
        <v>0</v>
      </c>
      <c r="P77" s="249"/>
      <c r="Q77" s="135"/>
      <c r="R77" s="45">
        <f t="shared" si="58"/>
        <v>0</v>
      </c>
    </row>
    <row r="78" spans="1:18" s="214" customFormat="1" ht="15" customHeight="1">
      <c r="A78" s="54">
        <v>64</v>
      </c>
      <c r="B78" s="65" t="s">
        <v>319</v>
      </c>
      <c r="C78" s="51" t="str">
        <f>A72</f>
        <v>11/10（日）</v>
      </c>
      <c r="D78" s="113">
        <v>0.22916666666666666</v>
      </c>
      <c r="E78" s="113">
        <v>0.91666666666666663</v>
      </c>
      <c r="F78" s="173">
        <f t="shared" si="51"/>
        <v>0.6875</v>
      </c>
      <c r="G78" s="119" t="s">
        <v>318</v>
      </c>
      <c r="H78" s="120">
        <v>1</v>
      </c>
      <c r="I78" s="50">
        <v>2</v>
      </c>
      <c r="J78" s="48">
        <f t="shared" si="52"/>
        <v>16.5</v>
      </c>
      <c r="K78" s="64">
        <f t="shared" si="53"/>
        <v>16.5</v>
      </c>
      <c r="L78" s="48">
        <f t="shared" si="54"/>
        <v>0</v>
      </c>
      <c r="M78" s="48">
        <f t="shared" si="55"/>
        <v>0</v>
      </c>
      <c r="N78" s="47">
        <f t="shared" si="56"/>
        <v>33</v>
      </c>
      <c r="O78" s="240">
        <f t="shared" si="57"/>
        <v>0</v>
      </c>
      <c r="P78" s="249"/>
      <c r="Q78" s="135"/>
      <c r="R78" s="45">
        <f t="shared" si="58"/>
        <v>0</v>
      </c>
    </row>
    <row r="79" spans="1:18" s="214" customFormat="1" ht="15" customHeight="1">
      <c r="A79" s="54">
        <v>65</v>
      </c>
      <c r="B79" s="65" t="s">
        <v>317</v>
      </c>
      <c r="C79" s="51" t="str">
        <f>A72</f>
        <v>11/10（日）</v>
      </c>
      <c r="D79" s="113">
        <v>0.22916666666666666</v>
      </c>
      <c r="E79" s="113">
        <v>0.875</v>
      </c>
      <c r="F79" s="173">
        <f t="shared" si="51"/>
        <v>0.64583333333333337</v>
      </c>
      <c r="G79" s="119" t="s">
        <v>314</v>
      </c>
      <c r="H79" s="120">
        <v>1</v>
      </c>
      <c r="I79" s="50">
        <v>1</v>
      </c>
      <c r="J79" s="64">
        <f t="shared" si="52"/>
        <v>15.5</v>
      </c>
      <c r="K79" s="64">
        <f t="shared" si="53"/>
        <v>15.5</v>
      </c>
      <c r="L79" s="48">
        <f t="shared" si="54"/>
        <v>0</v>
      </c>
      <c r="M79" s="48">
        <f t="shared" si="55"/>
        <v>0</v>
      </c>
      <c r="N79" s="47">
        <f t="shared" si="56"/>
        <v>15.5</v>
      </c>
      <c r="O79" s="240">
        <f t="shared" si="57"/>
        <v>0</v>
      </c>
      <c r="P79" s="249"/>
      <c r="Q79" s="135"/>
      <c r="R79" s="45">
        <f t="shared" si="58"/>
        <v>0</v>
      </c>
    </row>
    <row r="80" spans="1:18" s="214" customFormat="1" ht="15" customHeight="1">
      <c r="A80" s="54">
        <v>66</v>
      </c>
      <c r="B80" s="65" t="s">
        <v>316</v>
      </c>
      <c r="C80" s="51" t="str">
        <f>A72</f>
        <v>11/10（日）</v>
      </c>
      <c r="D80" s="113">
        <v>0.22916666666666666</v>
      </c>
      <c r="E80" s="113">
        <v>0.875</v>
      </c>
      <c r="F80" s="173">
        <f t="shared" si="51"/>
        <v>0.64583333333333337</v>
      </c>
      <c r="G80" s="119" t="s">
        <v>314</v>
      </c>
      <c r="H80" s="120">
        <v>2</v>
      </c>
      <c r="I80" s="50">
        <v>3</v>
      </c>
      <c r="J80" s="64">
        <f t="shared" si="52"/>
        <v>15.5</v>
      </c>
      <c r="K80" s="64">
        <f t="shared" si="53"/>
        <v>15.5</v>
      </c>
      <c r="L80" s="48">
        <f t="shared" si="54"/>
        <v>0</v>
      </c>
      <c r="M80" s="48">
        <f t="shared" si="55"/>
        <v>0</v>
      </c>
      <c r="N80" s="47">
        <f t="shared" si="56"/>
        <v>46.5</v>
      </c>
      <c r="O80" s="240">
        <f t="shared" si="57"/>
        <v>0</v>
      </c>
      <c r="P80" s="249"/>
      <c r="Q80" s="135"/>
      <c r="R80" s="45">
        <f t="shared" si="58"/>
        <v>0</v>
      </c>
    </row>
    <row r="81" spans="1:18" s="214" customFormat="1" ht="15" customHeight="1">
      <c r="A81" s="54">
        <v>67</v>
      </c>
      <c r="B81" s="65" t="s">
        <v>315</v>
      </c>
      <c r="C81" s="51" t="str">
        <f>A72</f>
        <v>11/10（日）</v>
      </c>
      <c r="D81" s="113">
        <v>0.22916666666666666</v>
      </c>
      <c r="E81" s="113">
        <v>0.875</v>
      </c>
      <c r="F81" s="173">
        <f t="shared" si="51"/>
        <v>0.64583333333333337</v>
      </c>
      <c r="G81" s="119" t="s">
        <v>314</v>
      </c>
      <c r="H81" s="120">
        <v>1</v>
      </c>
      <c r="I81" s="50">
        <v>1</v>
      </c>
      <c r="J81" s="64">
        <f t="shared" si="52"/>
        <v>15.5</v>
      </c>
      <c r="K81" s="64">
        <f t="shared" si="53"/>
        <v>15.5</v>
      </c>
      <c r="L81" s="48">
        <f t="shared" si="54"/>
        <v>0</v>
      </c>
      <c r="M81" s="48">
        <f t="shared" si="55"/>
        <v>0</v>
      </c>
      <c r="N81" s="47">
        <f t="shared" si="56"/>
        <v>15.5</v>
      </c>
      <c r="O81" s="240">
        <f t="shared" si="57"/>
        <v>0</v>
      </c>
      <c r="P81" s="249"/>
      <c r="Q81" s="135"/>
      <c r="R81" s="45">
        <f t="shared" si="58"/>
        <v>0</v>
      </c>
    </row>
    <row r="82" spans="1:18" s="214" customFormat="1" ht="15" customHeight="1">
      <c r="A82" s="54">
        <v>68</v>
      </c>
      <c r="B82" s="65" t="s">
        <v>313</v>
      </c>
      <c r="C82" s="51" t="str">
        <f>A72</f>
        <v>11/10（日）</v>
      </c>
      <c r="D82" s="113">
        <v>0.22916666666666666</v>
      </c>
      <c r="E82" s="113">
        <v>0.875</v>
      </c>
      <c r="F82" s="173">
        <f t="shared" si="51"/>
        <v>0.64583333333333337</v>
      </c>
      <c r="G82" s="121" t="s">
        <v>312</v>
      </c>
      <c r="H82" s="120">
        <v>1</v>
      </c>
      <c r="I82" s="50">
        <v>1</v>
      </c>
      <c r="J82" s="48">
        <f t="shared" si="52"/>
        <v>15.5</v>
      </c>
      <c r="K82" s="64">
        <f t="shared" si="53"/>
        <v>15.5</v>
      </c>
      <c r="L82" s="48">
        <f t="shared" si="54"/>
        <v>0</v>
      </c>
      <c r="M82" s="48">
        <f t="shared" si="55"/>
        <v>0</v>
      </c>
      <c r="N82" s="47">
        <f t="shared" si="56"/>
        <v>15.5</v>
      </c>
      <c r="O82" s="240">
        <f t="shared" si="57"/>
        <v>0</v>
      </c>
      <c r="P82" s="249"/>
      <c r="Q82" s="135"/>
      <c r="R82" s="45">
        <f t="shared" si="58"/>
        <v>0</v>
      </c>
    </row>
    <row r="83" spans="1:18" s="214" customFormat="1" ht="15" customHeight="1">
      <c r="A83" s="54">
        <v>69</v>
      </c>
      <c r="B83" s="65" t="s">
        <v>311</v>
      </c>
      <c r="C83" s="51" t="str">
        <f>A72</f>
        <v>11/10（日）</v>
      </c>
      <c r="D83" s="113">
        <v>0.20833333333333334</v>
      </c>
      <c r="E83" s="113">
        <v>0.75</v>
      </c>
      <c r="F83" s="173">
        <f t="shared" si="51"/>
        <v>0.54166666666666663</v>
      </c>
      <c r="G83" s="121" t="s">
        <v>310</v>
      </c>
      <c r="H83" s="120">
        <v>4</v>
      </c>
      <c r="I83" s="50">
        <v>5</v>
      </c>
      <c r="J83" s="48">
        <f t="shared" si="52"/>
        <v>13</v>
      </c>
      <c r="K83" s="64">
        <f t="shared" si="53"/>
        <v>13</v>
      </c>
      <c r="L83" s="48">
        <f t="shared" si="54"/>
        <v>0</v>
      </c>
      <c r="M83" s="48">
        <f t="shared" si="55"/>
        <v>0</v>
      </c>
      <c r="N83" s="47">
        <f t="shared" si="56"/>
        <v>65</v>
      </c>
      <c r="O83" s="240">
        <f t="shared" si="57"/>
        <v>0</v>
      </c>
      <c r="P83" s="249"/>
      <c r="Q83" s="135"/>
      <c r="R83" s="45">
        <f t="shared" si="58"/>
        <v>0</v>
      </c>
    </row>
    <row r="84" spans="1:18" s="216" customFormat="1" ht="15" customHeight="1">
      <c r="A84" s="54">
        <v>70</v>
      </c>
      <c r="B84" s="66" t="s">
        <v>395</v>
      </c>
      <c r="C84" s="51" t="str">
        <f>A72</f>
        <v>11/10（日）</v>
      </c>
      <c r="D84" s="113">
        <v>0.27083333333333331</v>
      </c>
      <c r="E84" s="113">
        <v>0.6875</v>
      </c>
      <c r="F84" s="173">
        <f t="shared" si="51"/>
        <v>0.41666666666666669</v>
      </c>
      <c r="G84" s="121" t="s">
        <v>396</v>
      </c>
      <c r="H84" s="120">
        <v>6</v>
      </c>
      <c r="I84" s="50">
        <v>4</v>
      </c>
      <c r="J84" s="48">
        <f t="shared" si="52"/>
        <v>10</v>
      </c>
      <c r="K84" s="64">
        <f t="shared" si="53"/>
        <v>10</v>
      </c>
      <c r="L84" s="48">
        <f t="shared" si="54"/>
        <v>0</v>
      </c>
      <c r="M84" s="48">
        <f t="shared" si="55"/>
        <v>0</v>
      </c>
      <c r="N84" s="47">
        <f t="shared" si="56"/>
        <v>40</v>
      </c>
      <c r="O84" s="240">
        <f t="shared" si="57"/>
        <v>0</v>
      </c>
      <c r="P84" s="249"/>
      <c r="Q84" s="135"/>
      <c r="R84" s="45">
        <f t="shared" si="58"/>
        <v>0</v>
      </c>
    </row>
    <row r="85" spans="1:18" s="214" customFormat="1" ht="15" customHeight="1">
      <c r="A85" s="54">
        <v>71</v>
      </c>
      <c r="B85" s="66" t="s">
        <v>289</v>
      </c>
      <c r="C85" s="53" t="str">
        <f>A72</f>
        <v>11/10（日）</v>
      </c>
      <c r="D85" s="113">
        <v>1</v>
      </c>
      <c r="E85" s="113">
        <v>1.3333333333333333</v>
      </c>
      <c r="F85" s="173">
        <f>E85-D85</f>
        <v>0.33333333333333326</v>
      </c>
      <c r="G85" s="119" t="s">
        <v>385</v>
      </c>
      <c r="H85" s="120">
        <v>3</v>
      </c>
      <c r="I85" s="50">
        <v>5</v>
      </c>
      <c r="J85" s="64">
        <f>SUM($K85:$L85)</f>
        <v>8</v>
      </c>
      <c r="K85" s="64">
        <f t="shared" si="53"/>
        <v>3</v>
      </c>
      <c r="L85" s="64">
        <f>TEXT(MAX(0,MIN($E85,"5:00")-MAX($D85,"00:00")),"h:mm")*24+TEXT(MAX(0,MIN($E85,"29:00")-MAX($D85,"22:00")),"h:mm")*24</f>
        <v>5</v>
      </c>
      <c r="M85" s="48">
        <f t="shared" si="55"/>
        <v>0</v>
      </c>
      <c r="N85" s="63">
        <f>K85*I85</f>
        <v>15</v>
      </c>
      <c r="O85" s="237">
        <f>L85*I85</f>
        <v>25</v>
      </c>
      <c r="P85" s="249"/>
      <c r="Q85" s="135"/>
      <c r="R85" s="45">
        <f>ROUNDDOWN(P85*N85+Q85*O85,0)</f>
        <v>0</v>
      </c>
    </row>
    <row r="86" spans="1:18" s="214" customFormat="1" ht="15" customHeight="1">
      <c r="A86" s="54">
        <v>72</v>
      </c>
      <c r="B86" s="65" t="s">
        <v>387</v>
      </c>
      <c r="C86" s="51" t="str">
        <f>A72</f>
        <v>11/10（日）</v>
      </c>
      <c r="D86" s="113">
        <v>0.33333333333333331</v>
      </c>
      <c r="E86" s="113">
        <v>0.875</v>
      </c>
      <c r="F86" s="173">
        <f t="shared" si="51"/>
        <v>0.54166666666666674</v>
      </c>
      <c r="G86" s="121" t="s">
        <v>423</v>
      </c>
      <c r="H86" s="120">
        <v>1</v>
      </c>
      <c r="I86" s="50">
        <v>2</v>
      </c>
      <c r="J86" s="48">
        <f t="shared" si="52"/>
        <v>13</v>
      </c>
      <c r="K86" s="64">
        <f t="shared" si="53"/>
        <v>13</v>
      </c>
      <c r="L86" s="48">
        <f t="shared" si="54"/>
        <v>0</v>
      </c>
      <c r="M86" s="48">
        <f t="shared" si="55"/>
        <v>0</v>
      </c>
      <c r="N86" s="47">
        <f t="shared" si="56"/>
        <v>26</v>
      </c>
      <c r="O86" s="240">
        <f t="shared" si="57"/>
        <v>0</v>
      </c>
      <c r="P86" s="249"/>
      <c r="Q86" s="135"/>
      <c r="R86" s="45">
        <f t="shared" si="58"/>
        <v>0</v>
      </c>
    </row>
    <row r="87" spans="1:18" s="214" customFormat="1" ht="15" customHeight="1">
      <c r="A87" s="54">
        <v>73</v>
      </c>
      <c r="B87" s="65" t="s">
        <v>308</v>
      </c>
      <c r="C87" s="51" t="str">
        <f>A72</f>
        <v>11/10（日）</v>
      </c>
      <c r="D87" s="113">
        <v>0.27083333333333331</v>
      </c>
      <c r="E87" s="113">
        <v>0.75</v>
      </c>
      <c r="F87" s="173">
        <f t="shared" si="51"/>
        <v>0.47916666666666669</v>
      </c>
      <c r="G87" s="121" t="s">
        <v>304</v>
      </c>
      <c r="H87" s="120">
        <v>2</v>
      </c>
      <c r="I87" s="50">
        <v>3</v>
      </c>
      <c r="J87" s="48">
        <f t="shared" si="52"/>
        <v>11.5</v>
      </c>
      <c r="K87" s="64">
        <f t="shared" si="53"/>
        <v>11.5</v>
      </c>
      <c r="L87" s="48">
        <f t="shared" si="54"/>
        <v>0</v>
      </c>
      <c r="M87" s="48">
        <f t="shared" si="55"/>
        <v>0</v>
      </c>
      <c r="N87" s="47">
        <f t="shared" si="56"/>
        <v>34.5</v>
      </c>
      <c r="O87" s="240">
        <f t="shared" si="57"/>
        <v>0</v>
      </c>
      <c r="P87" s="249"/>
      <c r="Q87" s="135"/>
      <c r="R87" s="45">
        <f t="shared" si="58"/>
        <v>0</v>
      </c>
    </row>
    <row r="88" spans="1:18" s="214" customFormat="1" ht="15" customHeight="1">
      <c r="A88" s="54">
        <v>74</v>
      </c>
      <c r="B88" s="65" t="s">
        <v>307</v>
      </c>
      <c r="C88" s="51" t="str">
        <f>A72</f>
        <v>11/10（日）</v>
      </c>
      <c r="D88" s="113">
        <v>0.27083333333333331</v>
      </c>
      <c r="E88" s="113">
        <v>0.75</v>
      </c>
      <c r="F88" s="173">
        <f t="shared" si="51"/>
        <v>0.47916666666666669</v>
      </c>
      <c r="G88" s="121" t="s">
        <v>304</v>
      </c>
      <c r="H88" s="120">
        <v>1</v>
      </c>
      <c r="I88" s="50">
        <v>1</v>
      </c>
      <c r="J88" s="48">
        <f t="shared" si="52"/>
        <v>11.5</v>
      </c>
      <c r="K88" s="64">
        <f t="shared" si="53"/>
        <v>11.5</v>
      </c>
      <c r="L88" s="48">
        <f t="shared" si="54"/>
        <v>0</v>
      </c>
      <c r="M88" s="48">
        <f t="shared" si="55"/>
        <v>0</v>
      </c>
      <c r="N88" s="47">
        <f t="shared" si="56"/>
        <v>11.5</v>
      </c>
      <c r="O88" s="240">
        <f t="shared" si="57"/>
        <v>0</v>
      </c>
      <c r="P88" s="249"/>
      <c r="Q88" s="135"/>
      <c r="R88" s="45">
        <f t="shared" si="58"/>
        <v>0</v>
      </c>
    </row>
    <row r="89" spans="1:18" s="214" customFormat="1" ht="15" customHeight="1">
      <c r="A89" s="54">
        <v>75</v>
      </c>
      <c r="B89" s="65" t="s">
        <v>306</v>
      </c>
      <c r="C89" s="51" t="str">
        <f>A72</f>
        <v>11/10（日）</v>
      </c>
      <c r="D89" s="113">
        <v>0.27083333333333331</v>
      </c>
      <c r="E89" s="113">
        <v>0.75</v>
      </c>
      <c r="F89" s="173">
        <f t="shared" si="51"/>
        <v>0.47916666666666669</v>
      </c>
      <c r="G89" s="121" t="s">
        <v>304</v>
      </c>
      <c r="H89" s="120">
        <v>1</v>
      </c>
      <c r="I89" s="50">
        <v>1</v>
      </c>
      <c r="J89" s="48">
        <f t="shared" si="52"/>
        <v>11.5</v>
      </c>
      <c r="K89" s="64">
        <f t="shared" si="53"/>
        <v>11.5</v>
      </c>
      <c r="L89" s="48">
        <f t="shared" si="54"/>
        <v>0</v>
      </c>
      <c r="M89" s="48">
        <f t="shared" si="55"/>
        <v>0</v>
      </c>
      <c r="N89" s="47">
        <f t="shared" si="56"/>
        <v>11.5</v>
      </c>
      <c r="O89" s="240">
        <f t="shared" si="57"/>
        <v>0</v>
      </c>
      <c r="P89" s="249"/>
      <c r="Q89" s="135"/>
      <c r="R89" s="45">
        <f t="shared" si="58"/>
        <v>0</v>
      </c>
    </row>
    <row r="90" spans="1:18" s="214" customFormat="1" ht="15" customHeight="1">
      <c r="A90" s="54">
        <v>76</v>
      </c>
      <c r="B90" s="65" t="s">
        <v>305</v>
      </c>
      <c r="C90" s="51" t="str">
        <f>A72</f>
        <v>11/10（日）</v>
      </c>
      <c r="D90" s="113">
        <v>0.27083333333333331</v>
      </c>
      <c r="E90" s="113">
        <v>0.75</v>
      </c>
      <c r="F90" s="173">
        <f t="shared" si="51"/>
        <v>0.47916666666666669</v>
      </c>
      <c r="G90" s="121" t="s">
        <v>304</v>
      </c>
      <c r="H90" s="120">
        <v>1</v>
      </c>
      <c r="I90" s="50">
        <v>1</v>
      </c>
      <c r="J90" s="48">
        <f t="shared" si="52"/>
        <v>11.5</v>
      </c>
      <c r="K90" s="64">
        <f t="shared" si="53"/>
        <v>11.5</v>
      </c>
      <c r="L90" s="48">
        <f t="shared" si="54"/>
        <v>0</v>
      </c>
      <c r="M90" s="48">
        <f t="shared" si="55"/>
        <v>0</v>
      </c>
      <c r="N90" s="47">
        <f t="shared" si="56"/>
        <v>11.5</v>
      </c>
      <c r="O90" s="240">
        <f t="shared" si="57"/>
        <v>0</v>
      </c>
      <c r="P90" s="249"/>
      <c r="Q90" s="135"/>
      <c r="R90" s="45">
        <f t="shared" si="58"/>
        <v>0</v>
      </c>
    </row>
    <row r="91" spans="1:18" s="214" customFormat="1" ht="15" customHeight="1">
      <c r="A91" s="54">
        <v>77</v>
      </c>
      <c r="B91" s="66" t="s">
        <v>303</v>
      </c>
      <c r="C91" s="53" t="str">
        <f>A72</f>
        <v>11/10（日）</v>
      </c>
      <c r="D91" s="113">
        <v>0.29166666666666669</v>
      </c>
      <c r="E91" s="113">
        <v>0.6875</v>
      </c>
      <c r="F91" s="173">
        <f t="shared" si="51"/>
        <v>0.39583333333333331</v>
      </c>
      <c r="G91" s="119" t="s">
        <v>302</v>
      </c>
      <c r="H91" s="120">
        <v>3</v>
      </c>
      <c r="I91" s="50">
        <v>2</v>
      </c>
      <c r="J91" s="64">
        <f t="shared" si="52"/>
        <v>9.5</v>
      </c>
      <c r="K91" s="64">
        <f t="shared" si="53"/>
        <v>9.5</v>
      </c>
      <c r="L91" s="64">
        <f t="shared" si="54"/>
        <v>0</v>
      </c>
      <c r="M91" s="48">
        <f t="shared" si="55"/>
        <v>0</v>
      </c>
      <c r="N91" s="63">
        <f t="shared" si="56"/>
        <v>19</v>
      </c>
      <c r="O91" s="237">
        <f t="shared" si="57"/>
        <v>0</v>
      </c>
      <c r="P91" s="249"/>
      <c r="Q91" s="139"/>
      <c r="R91" s="45">
        <f t="shared" si="58"/>
        <v>0</v>
      </c>
    </row>
    <row r="92" spans="1:18" s="214" customFormat="1" ht="15" customHeight="1">
      <c r="A92" s="54">
        <v>78</v>
      </c>
      <c r="B92" s="65" t="s">
        <v>301</v>
      </c>
      <c r="C92" s="51" t="str">
        <f>A72</f>
        <v>11/10（日）</v>
      </c>
      <c r="D92" s="113">
        <v>0.25</v>
      </c>
      <c r="E92" s="113">
        <v>0.70833333333333337</v>
      </c>
      <c r="F92" s="173">
        <f t="shared" si="51"/>
        <v>0.45833333333333337</v>
      </c>
      <c r="G92" s="121" t="s">
        <v>291</v>
      </c>
      <c r="H92" s="120">
        <v>7</v>
      </c>
      <c r="I92" s="50">
        <v>9</v>
      </c>
      <c r="J92" s="48">
        <f t="shared" si="52"/>
        <v>11</v>
      </c>
      <c r="K92" s="64">
        <f t="shared" si="53"/>
        <v>11</v>
      </c>
      <c r="L92" s="48">
        <f t="shared" si="54"/>
        <v>0</v>
      </c>
      <c r="M92" s="48">
        <f t="shared" si="55"/>
        <v>0</v>
      </c>
      <c r="N92" s="47">
        <f t="shared" si="56"/>
        <v>99</v>
      </c>
      <c r="O92" s="240">
        <f t="shared" si="57"/>
        <v>0</v>
      </c>
      <c r="P92" s="249"/>
      <c r="Q92" s="135"/>
      <c r="R92" s="45">
        <f t="shared" si="58"/>
        <v>0</v>
      </c>
    </row>
    <row r="93" spans="1:18" s="214" customFormat="1" ht="15" customHeight="1">
      <c r="A93" s="54">
        <v>79</v>
      </c>
      <c r="B93" s="80" t="s">
        <v>300</v>
      </c>
      <c r="C93" s="51" t="str">
        <f>A72</f>
        <v>11/10（日）</v>
      </c>
      <c r="D93" s="113">
        <v>0.25</v>
      </c>
      <c r="E93" s="113">
        <v>0.70833333333333337</v>
      </c>
      <c r="F93" s="173">
        <f t="shared" si="51"/>
        <v>0.45833333333333337</v>
      </c>
      <c r="G93" s="121" t="s">
        <v>291</v>
      </c>
      <c r="H93" s="120">
        <v>2</v>
      </c>
      <c r="I93" s="50">
        <v>2</v>
      </c>
      <c r="J93" s="48">
        <f t="shared" si="52"/>
        <v>11</v>
      </c>
      <c r="K93" s="64">
        <f t="shared" si="53"/>
        <v>11</v>
      </c>
      <c r="L93" s="48">
        <f t="shared" si="54"/>
        <v>0</v>
      </c>
      <c r="M93" s="48">
        <f t="shared" si="55"/>
        <v>0</v>
      </c>
      <c r="N93" s="47">
        <f t="shared" si="56"/>
        <v>22</v>
      </c>
      <c r="O93" s="240">
        <f t="shared" si="57"/>
        <v>0</v>
      </c>
      <c r="P93" s="249"/>
      <c r="Q93" s="135"/>
      <c r="R93" s="45">
        <f t="shared" si="58"/>
        <v>0</v>
      </c>
    </row>
    <row r="94" spans="1:18" s="214" customFormat="1" ht="15" customHeight="1">
      <c r="A94" s="54">
        <v>80</v>
      </c>
      <c r="B94" s="65" t="s">
        <v>299</v>
      </c>
      <c r="C94" s="51" t="str">
        <f>A72</f>
        <v>11/10（日）</v>
      </c>
      <c r="D94" s="113">
        <v>0.25</v>
      </c>
      <c r="E94" s="113">
        <v>0.70833333333333337</v>
      </c>
      <c r="F94" s="173">
        <f t="shared" si="51"/>
        <v>0.45833333333333337</v>
      </c>
      <c r="G94" s="121" t="s">
        <v>291</v>
      </c>
      <c r="H94" s="120">
        <v>7</v>
      </c>
      <c r="I94" s="50">
        <v>7</v>
      </c>
      <c r="J94" s="48">
        <f t="shared" si="52"/>
        <v>11</v>
      </c>
      <c r="K94" s="64">
        <f t="shared" si="53"/>
        <v>11</v>
      </c>
      <c r="L94" s="48">
        <f t="shared" si="54"/>
        <v>0</v>
      </c>
      <c r="M94" s="48">
        <f t="shared" si="55"/>
        <v>0</v>
      </c>
      <c r="N94" s="47">
        <f t="shared" si="56"/>
        <v>77</v>
      </c>
      <c r="O94" s="240">
        <f t="shared" si="57"/>
        <v>0</v>
      </c>
      <c r="P94" s="249"/>
      <c r="Q94" s="135"/>
      <c r="R94" s="45">
        <f t="shared" si="58"/>
        <v>0</v>
      </c>
    </row>
    <row r="95" spans="1:18" s="214" customFormat="1" ht="15" customHeight="1">
      <c r="A95" s="54">
        <v>81</v>
      </c>
      <c r="B95" s="65" t="s">
        <v>298</v>
      </c>
      <c r="C95" s="51" t="str">
        <f>A72</f>
        <v>11/10（日）</v>
      </c>
      <c r="D95" s="113">
        <v>0.25</v>
      </c>
      <c r="E95" s="113">
        <v>0.70833333333333337</v>
      </c>
      <c r="F95" s="173">
        <f t="shared" si="51"/>
        <v>0.45833333333333337</v>
      </c>
      <c r="G95" s="121" t="s">
        <v>291</v>
      </c>
      <c r="H95" s="120">
        <v>2</v>
      </c>
      <c r="I95" s="50">
        <v>2</v>
      </c>
      <c r="J95" s="48">
        <f t="shared" si="52"/>
        <v>11</v>
      </c>
      <c r="K95" s="64">
        <f t="shared" si="53"/>
        <v>11</v>
      </c>
      <c r="L95" s="48">
        <f t="shared" si="54"/>
        <v>0</v>
      </c>
      <c r="M95" s="48">
        <f t="shared" si="55"/>
        <v>0</v>
      </c>
      <c r="N95" s="47">
        <f t="shared" si="56"/>
        <v>22</v>
      </c>
      <c r="O95" s="240">
        <f t="shared" si="57"/>
        <v>0</v>
      </c>
      <c r="P95" s="249"/>
      <c r="Q95" s="135"/>
      <c r="R95" s="45">
        <f t="shared" si="58"/>
        <v>0</v>
      </c>
    </row>
    <row r="96" spans="1:18" s="214" customFormat="1" ht="15" customHeight="1">
      <c r="A96" s="54">
        <v>82</v>
      </c>
      <c r="B96" s="65" t="s">
        <v>297</v>
      </c>
      <c r="C96" s="51" t="str">
        <f>A72</f>
        <v>11/10（日）</v>
      </c>
      <c r="D96" s="113">
        <v>0.25</v>
      </c>
      <c r="E96" s="113">
        <v>0.70833333333333337</v>
      </c>
      <c r="F96" s="173">
        <f t="shared" si="51"/>
        <v>0.45833333333333337</v>
      </c>
      <c r="G96" s="121" t="s">
        <v>291</v>
      </c>
      <c r="H96" s="120">
        <v>2</v>
      </c>
      <c r="I96" s="50">
        <v>2</v>
      </c>
      <c r="J96" s="48">
        <f t="shared" si="52"/>
        <v>11</v>
      </c>
      <c r="K96" s="64">
        <f t="shared" si="53"/>
        <v>11</v>
      </c>
      <c r="L96" s="48">
        <f t="shared" si="54"/>
        <v>0</v>
      </c>
      <c r="M96" s="48">
        <f t="shared" si="55"/>
        <v>0</v>
      </c>
      <c r="N96" s="47">
        <f t="shared" si="56"/>
        <v>22</v>
      </c>
      <c r="O96" s="240">
        <f t="shared" si="57"/>
        <v>0</v>
      </c>
      <c r="P96" s="249"/>
      <c r="Q96" s="135"/>
      <c r="R96" s="45">
        <f t="shared" si="58"/>
        <v>0</v>
      </c>
    </row>
    <row r="97" spans="1:18" s="214" customFormat="1" ht="15" customHeight="1">
      <c r="A97" s="54">
        <v>83</v>
      </c>
      <c r="B97" s="65" t="s">
        <v>296</v>
      </c>
      <c r="C97" s="51" t="str">
        <f>A72</f>
        <v>11/10（日）</v>
      </c>
      <c r="D97" s="113">
        <v>0.25</v>
      </c>
      <c r="E97" s="113">
        <v>0.70833333333333337</v>
      </c>
      <c r="F97" s="173">
        <f t="shared" si="51"/>
        <v>0.45833333333333337</v>
      </c>
      <c r="G97" s="121" t="s">
        <v>291</v>
      </c>
      <c r="H97" s="120">
        <v>1</v>
      </c>
      <c r="I97" s="50">
        <v>1</v>
      </c>
      <c r="J97" s="48">
        <f t="shared" si="52"/>
        <v>11</v>
      </c>
      <c r="K97" s="64">
        <f t="shared" si="53"/>
        <v>11</v>
      </c>
      <c r="L97" s="48">
        <f t="shared" si="54"/>
        <v>0</v>
      </c>
      <c r="M97" s="48">
        <f t="shared" si="55"/>
        <v>0</v>
      </c>
      <c r="N97" s="47">
        <f t="shared" si="56"/>
        <v>11</v>
      </c>
      <c r="O97" s="240">
        <f t="shared" si="57"/>
        <v>0</v>
      </c>
      <c r="P97" s="249"/>
      <c r="Q97" s="135"/>
      <c r="R97" s="45">
        <f t="shared" si="58"/>
        <v>0</v>
      </c>
    </row>
    <row r="98" spans="1:18" s="214" customFormat="1" ht="15" customHeight="1">
      <c r="A98" s="54">
        <v>84</v>
      </c>
      <c r="B98" s="65" t="s">
        <v>295</v>
      </c>
      <c r="C98" s="51" t="str">
        <f>A72</f>
        <v>11/10（日）</v>
      </c>
      <c r="D98" s="113">
        <v>0.25</v>
      </c>
      <c r="E98" s="113">
        <v>0.70833333333333337</v>
      </c>
      <c r="F98" s="173">
        <f t="shared" si="51"/>
        <v>0.45833333333333337</v>
      </c>
      <c r="G98" s="121" t="s">
        <v>291</v>
      </c>
      <c r="H98" s="120">
        <v>1</v>
      </c>
      <c r="I98" s="50">
        <v>1</v>
      </c>
      <c r="J98" s="48">
        <f t="shared" si="52"/>
        <v>11</v>
      </c>
      <c r="K98" s="64">
        <f t="shared" si="53"/>
        <v>11</v>
      </c>
      <c r="L98" s="48">
        <f t="shared" si="54"/>
        <v>0</v>
      </c>
      <c r="M98" s="48">
        <f t="shared" si="55"/>
        <v>0</v>
      </c>
      <c r="N98" s="47">
        <f t="shared" si="56"/>
        <v>11</v>
      </c>
      <c r="O98" s="240">
        <f t="shared" si="57"/>
        <v>0</v>
      </c>
      <c r="P98" s="249"/>
      <c r="Q98" s="135"/>
      <c r="R98" s="45">
        <f t="shared" si="58"/>
        <v>0</v>
      </c>
    </row>
    <row r="99" spans="1:18" s="215" customFormat="1" ht="15" customHeight="1">
      <c r="A99" s="54">
        <v>85</v>
      </c>
      <c r="B99" s="80" t="s">
        <v>388</v>
      </c>
      <c r="C99" s="51" t="str">
        <f>A72</f>
        <v>11/10（日）</v>
      </c>
      <c r="D99" s="113">
        <v>0.25</v>
      </c>
      <c r="E99" s="113">
        <v>0.70833333333333337</v>
      </c>
      <c r="F99" s="173">
        <f t="shared" si="51"/>
        <v>0.45833333333333337</v>
      </c>
      <c r="G99" s="121" t="s">
        <v>291</v>
      </c>
      <c r="H99" s="120">
        <v>1</v>
      </c>
      <c r="I99" s="50">
        <v>1</v>
      </c>
      <c r="J99" s="48">
        <f t="shared" si="52"/>
        <v>11</v>
      </c>
      <c r="K99" s="64">
        <f t="shared" si="53"/>
        <v>11</v>
      </c>
      <c r="L99" s="48">
        <f t="shared" si="54"/>
        <v>0</v>
      </c>
      <c r="M99" s="48">
        <f t="shared" si="55"/>
        <v>0</v>
      </c>
      <c r="N99" s="47">
        <f t="shared" si="56"/>
        <v>11</v>
      </c>
      <c r="O99" s="240">
        <f t="shared" si="57"/>
        <v>0</v>
      </c>
      <c r="P99" s="249"/>
      <c r="Q99" s="135"/>
      <c r="R99" s="45">
        <f t="shared" si="58"/>
        <v>0</v>
      </c>
    </row>
    <row r="100" spans="1:18" s="214" customFormat="1" ht="15" customHeight="1">
      <c r="A100" s="54">
        <v>86</v>
      </c>
      <c r="B100" s="80" t="s">
        <v>413</v>
      </c>
      <c r="C100" s="51" t="str">
        <f>A72</f>
        <v>11/10（日）</v>
      </c>
      <c r="D100" s="113">
        <v>0.25</v>
      </c>
      <c r="E100" s="113">
        <v>0.70833333333333337</v>
      </c>
      <c r="F100" s="173">
        <f t="shared" si="51"/>
        <v>0.45833333333333337</v>
      </c>
      <c r="G100" s="121" t="s">
        <v>291</v>
      </c>
      <c r="H100" s="120">
        <v>1</v>
      </c>
      <c r="I100" s="50">
        <v>1</v>
      </c>
      <c r="J100" s="48">
        <f t="shared" si="52"/>
        <v>11</v>
      </c>
      <c r="K100" s="64">
        <f t="shared" si="53"/>
        <v>11</v>
      </c>
      <c r="L100" s="48">
        <f t="shared" si="54"/>
        <v>0</v>
      </c>
      <c r="M100" s="48">
        <f t="shared" si="55"/>
        <v>0</v>
      </c>
      <c r="N100" s="47">
        <f t="shared" si="56"/>
        <v>11</v>
      </c>
      <c r="O100" s="240">
        <f t="shared" si="57"/>
        <v>0</v>
      </c>
      <c r="P100" s="249"/>
      <c r="Q100" s="135"/>
      <c r="R100" s="45">
        <f t="shared" si="58"/>
        <v>0</v>
      </c>
    </row>
    <row r="101" spans="1:18" s="214" customFormat="1" ht="15" customHeight="1">
      <c r="A101" s="54">
        <v>87</v>
      </c>
      <c r="B101" s="80" t="s">
        <v>414</v>
      </c>
      <c r="C101" s="53" t="str">
        <f>A72</f>
        <v>11/10（日）</v>
      </c>
      <c r="D101" s="113">
        <v>0.25</v>
      </c>
      <c r="E101" s="113">
        <v>0.70833333333333337</v>
      </c>
      <c r="F101" s="173">
        <f t="shared" si="51"/>
        <v>0.45833333333333337</v>
      </c>
      <c r="G101" s="119" t="s">
        <v>291</v>
      </c>
      <c r="H101" s="120">
        <v>1</v>
      </c>
      <c r="I101" s="50">
        <v>1</v>
      </c>
      <c r="J101" s="64">
        <f t="shared" si="52"/>
        <v>11</v>
      </c>
      <c r="K101" s="64">
        <f t="shared" si="53"/>
        <v>11</v>
      </c>
      <c r="L101" s="64">
        <f t="shared" si="54"/>
        <v>0</v>
      </c>
      <c r="M101" s="48">
        <f t="shared" si="55"/>
        <v>0</v>
      </c>
      <c r="N101" s="63">
        <f t="shared" si="56"/>
        <v>11</v>
      </c>
      <c r="O101" s="237">
        <f t="shared" si="57"/>
        <v>0</v>
      </c>
      <c r="P101" s="249"/>
      <c r="Q101" s="139"/>
      <c r="R101" s="45">
        <f t="shared" si="58"/>
        <v>0</v>
      </c>
    </row>
    <row r="102" spans="1:18" s="214" customFormat="1" ht="15" customHeight="1">
      <c r="A102" s="54">
        <v>88</v>
      </c>
      <c r="B102" s="65" t="s">
        <v>294</v>
      </c>
      <c r="C102" s="51" t="str">
        <f>A72</f>
        <v>11/10（日）</v>
      </c>
      <c r="D102" s="113">
        <v>0.25</v>
      </c>
      <c r="E102" s="113">
        <v>0.70833333333333337</v>
      </c>
      <c r="F102" s="173">
        <f t="shared" si="51"/>
        <v>0.45833333333333337</v>
      </c>
      <c r="G102" s="121" t="s">
        <v>291</v>
      </c>
      <c r="H102" s="120">
        <v>1</v>
      </c>
      <c r="I102" s="50">
        <v>1</v>
      </c>
      <c r="J102" s="48">
        <f t="shared" si="52"/>
        <v>11</v>
      </c>
      <c r="K102" s="64">
        <f t="shared" si="53"/>
        <v>11</v>
      </c>
      <c r="L102" s="48">
        <f t="shared" si="54"/>
        <v>0</v>
      </c>
      <c r="M102" s="48">
        <f t="shared" si="55"/>
        <v>0</v>
      </c>
      <c r="N102" s="47">
        <f t="shared" si="56"/>
        <v>11</v>
      </c>
      <c r="O102" s="240">
        <f t="shared" si="57"/>
        <v>0</v>
      </c>
      <c r="P102" s="249"/>
      <c r="Q102" s="135"/>
      <c r="R102" s="45">
        <f t="shared" si="58"/>
        <v>0</v>
      </c>
    </row>
    <row r="103" spans="1:18" s="214" customFormat="1" ht="15" customHeight="1">
      <c r="A103" s="54">
        <v>89</v>
      </c>
      <c r="B103" s="65" t="s">
        <v>293</v>
      </c>
      <c r="C103" s="51" t="str">
        <f>A72</f>
        <v>11/10（日）</v>
      </c>
      <c r="D103" s="113">
        <v>0.25</v>
      </c>
      <c r="E103" s="113">
        <v>0.70833333333333337</v>
      </c>
      <c r="F103" s="173">
        <f t="shared" si="51"/>
        <v>0.45833333333333337</v>
      </c>
      <c r="G103" s="121" t="s">
        <v>291</v>
      </c>
      <c r="H103" s="120">
        <v>2</v>
      </c>
      <c r="I103" s="50">
        <v>2</v>
      </c>
      <c r="J103" s="48">
        <f t="shared" si="52"/>
        <v>11</v>
      </c>
      <c r="K103" s="64">
        <f t="shared" si="53"/>
        <v>11</v>
      </c>
      <c r="L103" s="48">
        <f t="shared" si="54"/>
        <v>0</v>
      </c>
      <c r="M103" s="48">
        <f t="shared" si="55"/>
        <v>0</v>
      </c>
      <c r="N103" s="47">
        <f t="shared" si="56"/>
        <v>22</v>
      </c>
      <c r="O103" s="240">
        <f t="shared" si="57"/>
        <v>0</v>
      </c>
      <c r="P103" s="249"/>
      <c r="Q103" s="135"/>
      <c r="R103" s="45">
        <f>ROUNDDOWN(P103*N103+Q103*O103,0)</f>
        <v>0</v>
      </c>
    </row>
    <row r="104" spans="1:18" s="214" customFormat="1" ht="15" customHeight="1">
      <c r="A104" s="54">
        <v>90</v>
      </c>
      <c r="B104" s="80" t="s">
        <v>292</v>
      </c>
      <c r="C104" s="51" t="str">
        <f>A72</f>
        <v>11/10（日）</v>
      </c>
      <c r="D104" s="113">
        <v>0.25</v>
      </c>
      <c r="E104" s="113">
        <v>0.70833333333333337</v>
      </c>
      <c r="F104" s="173">
        <f t="shared" si="51"/>
        <v>0.45833333333333337</v>
      </c>
      <c r="G104" s="121" t="s">
        <v>291</v>
      </c>
      <c r="H104" s="120">
        <v>1</v>
      </c>
      <c r="I104" s="50">
        <v>1</v>
      </c>
      <c r="J104" s="48">
        <f t="shared" si="52"/>
        <v>11</v>
      </c>
      <c r="K104" s="64">
        <f t="shared" si="53"/>
        <v>11</v>
      </c>
      <c r="L104" s="48">
        <f t="shared" si="54"/>
        <v>0</v>
      </c>
      <c r="M104" s="48">
        <f t="shared" si="55"/>
        <v>0</v>
      </c>
      <c r="N104" s="47">
        <f t="shared" si="56"/>
        <v>11</v>
      </c>
      <c r="O104" s="240">
        <f t="shared" si="57"/>
        <v>0</v>
      </c>
      <c r="P104" s="249"/>
      <c r="Q104" s="135"/>
      <c r="R104" s="45">
        <f>ROUNDDOWN(P104*N104+Q104*O104,0)</f>
        <v>0</v>
      </c>
    </row>
    <row r="105" spans="1:18" s="214" customFormat="1" ht="15" customHeight="1">
      <c r="A105" s="54">
        <v>91</v>
      </c>
      <c r="B105" s="66" t="s">
        <v>290</v>
      </c>
      <c r="C105" s="53" t="str">
        <f>A72</f>
        <v>11/10（日）</v>
      </c>
      <c r="D105" s="113">
        <v>0.25</v>
      </c>
      <c r="E105" s="113">
        <v>0.70833333333333337</v>
      </c>
      <c r="F105" s="173">
        <f t="shared" si="51"/>
        <v>0.45833333333333337</v>
      </c>
      <c r="G105" s="119" t="s">
        <v>57</v>
      </c>
      <c r="H105" s="120">
        <v>12</v>
      </c>
      <c r="I105" s="50">
        <v>12</v>
      </c>
      <c r="J105" s="48">
        <f t="shared" si="52"/>
        <v>11</v>
      </c>
      <c r="K105" s="64">
        <f t="shared" si="53"/>
        <v>11</v>
      </c>
      <c r="L105" s="64">
        <f t="shared" si="54"/>
        <v>0</v>
      </c>
      <c r="M105" s="48">
        <f t="shared" si="55"/>
        <v>0</v>
      </c>
      <c r="N105" s="63">
        <f t="shared" si="56"/>
        <v>132</v>
      </c>
      <c r="O105" s="237">
        <f t="shared" si="57"/>
        <v>0</v>
      </c>
      <c r="P105" s="249"/>
      <c r="Q105" s="139"/>
      <c r="R105" s="45">
        <f>ROUNDDOWN(P105*N105+Q105*O105,0)</f>
        <v>0</v>
      </c>
    </row>
    <row r="106" spans="1:18" s="214" customFormat="1" ht="15" customHeight="1">
      <c r="A106" s="54">
        <v>92</v>
      </c>
      <c r="B106" s="66" t="s">
        <v>415</v>
      </c>
      <c r="C106" s="53" t="str">
        <f>A72</f>
        <v>11/10（日）</v>
      </c>
      <c r="D106" s="113">
        <v>0.22916666666666666</v>
      </c>
      <c r="E106" s="113">
        <v>0.70833333333333337</v>
      </c>
      <c r="F106" s="173">
        <f>E106-D106</f>
        <v>0.47916666666666674</v>
      </c>
      <c r="G106" s="119" t="s">
        <v>288</v>
      </c>
      <c r="H106" s="120">
        <v>1</v>
      </c>
      <c r="I106" s="50">
        <v>2</v>
      </c>
      <c r="J106" s="64">
        <f>SUM($K106:$L106)</f>
        <v>11.5</v>
      </c>
      <c r="K106" s="64">
        <f>TEXT(MAX(0,MIN($E106,"22:00")-MAX($D106,"5:00")),"h:mm")*24+TEXT(MAX(0,MIN($E106,"46:00")-MAX($D106,"29:00")),"h:mm")*24</f>
        <v>11.5</v>
      </c>
      <c r="L106" s="64">
        <f>TEXT(MAX(0,MIN($E106,"5:00")-MAX($D106,"00:00")),"h:mm")*24+TEXT(MAX(0,MIN($E106,"29:00")-MAX($D106,"22:00")),"h:mm")*24</f>
        <v>0</v>
      </c>
      <c r="M106" s="48">
        <f t="shared" si="55"/>
        <v>0</v>
      </c>
      <c r="N106" s="63">
        <f>K106*I106</f>
        <v>23</v>
      </c>
      <c r="O106" s="237">
        <f>L106*I106</f>
        <v>0</v>
      </c>
      <c r="P106" s="249"/>
      <c r="Q106" s="135"/>
      <c r="R106" s="45">
        <f>ROUNDDOWN(P106*N106+Q106*O106,0)</f>
        <v>0</v>
      </c>
    </row>
    <row r="107" spans="1:18" s="214" customFormat="1" ht="15" customHeight="1" thickBot="1">
      <c r="A107" s="108"/>
      <c r="B107" s="44" t="s">
        <v>287</v>
      </c>
      <c r="C107" s="41"/>
      <c r="D107" s="41"/>
      <c r="E107" s="41"/>
      <c r="F107" s="41"/>
      <c r="G107" s="122"/>
      <c r="H107" s="126">
        <f>SUM(H73:H106)</f>
        <v>73</v>
      </c>
      <c r="I107" s="43">
        <f>SUM(I73:I106)</f>
        <v>82</v>
      </c>
      <c r="J107" s="42">
        <f t="shared" ref="J107:O107" si="64">SUM(J72:J106)</f>
        <v>407.5</v>
      </c>
      <c r="K107" s="42">
        <f t="shared" si="64"/>
        <v>392.5</v>
      </c>
      <c r="L107" s="42">
        <f t="shared" si="64"/>
        <v>15</v>
      </c>
      <c r="M107" s="42">
        <f t="shared" si="64"/>
        <v>0</v>
      </c>
      <c r="N107" s="42">
        <f t="shared" si="64"/>
        <v>910</v>
      </c>
      <c r="O107" s="239">
        <f t="shared" si="64"/>
        <v>35</v>
      </c>
      <c r="P107" s="247"/>
      <c r="Q107" s="136" t="s">
        <v>287</v>
      </c>
      <c r="R107" s="39">
        <f>SUM(R72:R106)</f>
        <v>0</v>
      </c>
    </row>
    <row r="108" spans="1:18" s="214" customFormat="1" ht="15" customHeight="1">
      <c r="A108" s="109" t="s">
        <v>286</v>
      </c>
      <c r="B108" s="72"/>
      <c r="C108" s="68"/>
      <c r="D108" s="112"/>
      <c r="E108" s="112"/>
      <c r="F108" s="172"/>
      <c r="G108" s="124"/>
      <c r="H108" s="125"/>
      <c r="I108" s="71"/>
      <c r="J108" s="68"/>
      <c r="K108" s="68"/>
      <c r="L108" s="68"/>
      <c r="M108" s="68"/>
      <c r="N108" s="70"/>
      <c r="O108" s="236"/>
      <c r="P108" s="248"/>
      <c r="Q108" s="137"/>
      <c r="R108" s="67"/>
    </row>
    <row r="109" spans="1:18" s="214" customFormat="1" ht="15" customHeight="1">
      <c r="A109" s="54">
        <v>93</v>
      </c>
      <c r="B109" s="66" t="s">
        <v>285</v>
      </c>
      <c r="C109" s="53" t="str">
        <f>A72</f>
        <v>11/10（日）</v>
      </c>
      <c r="D109" s="113">
        <v>0.25</v>
      </c>
      <c r="E109" s="113">
        <v>0.66666666666666663</v>
      </c>
      <c r="F109" s="173">
        <f t="shared" ref="F109:F171" si="65">E109-D109</f>
        <v>0.41666666666666663</v>
      </c>
      <c r="G109" s="119" t="s">
        <v>284</v>
      </c>
      <c r="H109" s="120">
        <v>12</v>
      </c>
      <c r="I109" s="50">
        <v>12</v>
      </c>
      <c r="J109" s="64">
        <f t="shared" ref="J109:J171" si="66">SUM($K109:$L109)</f>
        <v>10</v>
      </c>
      <c r="K109" s="64">
        <f t="shared" ref="K109:K128" si="67">TEXT(MAX(0,MIN($E109,"22:00")-MAX($D109,"5:00")),"h:mm")*24+TEXT(MAX(0,MIN($E109,"46:00")-MAX($D109,"29:00")),"h:mm")*24</f>
        <v>10</v>
      </c>
      <c r="L109" s="64">
        <f t="shared" ref="L109:L171" si="68">TEXT(MAX(0,MIN($E109,"5:00")-MAX($D109,"00:00")),"h:mm")*24+TEXT(MAX(0,MIN($E109,"29:00")-MAX($D109,"22:00")),"h:mm")*24</f>
        <v>0</v>
      </c>
      <c r="M109" s="48">
        <f t="shared" ref="M109:M172" si="69">IF((K109+L109-TEXT((F109),"h:mm")*24)&lt;0,0,(K109+L109-TEXT((F109),"h:mm")*24))</f>
        <v>0</v>
      </c>
      <c r="N109" s="63">
        <f t="shared" ref="N109:N171" si="70">K109*I109</f>
        <v>120</v>
      </c>
      <c r="O109" s="237">
        <f t="shared" ref="O109:O171" si="71">L109*I109</f>
        <v>0</v>
      </c>
      <c r="P109" s="249"/>
      <c r="Q109" s="139"/>
      <c r="R109" s="79">
        <f t="shared" ref="R109:R171" si="72">ROUNDDOWN(P109*N109+Q109*O109,0)</f>
        <v>0</v>
      </c>
    </row>
    <row r="110" spans="1:18" s="214" customFormat="1" ht="15" customHeight="1">
      <c r="A110" s="54">
        <v>94</v>
      </c>
      <c r="B110" s="80" t="s">
        <v>379</v>
      </c>
      <c r="C110" s="53" t="str">
        <f>A72</f>
        <v>11/10（日）</v>
      </c>
      <c r="D110" s="113">
        <v>0.25</v>
      </c>
      <c r="E110" s="113">
        <v>0.66666666666666663</v>
      </c>
      <c r="F110" s="173">
        <f t="shared" si="65"/>
        <v>0.41666666666666663</v>
      </c>
      <c r="G110" s="119" t="s">
        <v>284</v>
      </c>
      <c r="H110" s="120">
        <v>1</v>
      </c>
      <c r="I110" s="50">
        <v>1</v>
      </c>
      <c r="J110" s="64">
        <f t="shared" si="66"/>
        <v>10</v>
      </c>
      <c r="K110" s="64">
        <f t="shared" si="67"/>
        <v>10</v>
      </c>
      <c r="L110" s="64">
        <f t="shared" si="68"/>
        <v>0</v>
      </c>
      <c r="M110" s="48">
        <f t="shared" si="69"/>
        <v>0</v>
      </c>
      <c r="N110" s="63">
        <f t="shared" si="70"/>
        <v>10</v>
      </c>
      <c r="O110" s="237">
        <f t="shared" si="71"/>
        <v>0</v>
      </c>
      <c r="P110" s="249"/>
      <c r="Q110" s="139"/>
      <c r="R110" s="79">
        <f t="shared" si="72"/>
        <v>0</v>
      </c>
    </row>
    <row r="111" spans="1:18" s="214" customFormat="1" ht="15" customHeight="1">
      <c r="A111" s="54">
        <v>95</v>
      </c>
      <c r="B111" s="66" t="s">
        <v>283</v>
      </c>
      <c r="C111" s="53" t="str">
        <f>A72</f>
        <v>11/10（日）</v>
      </c>
      <c r="D111" s="113">
        <v>0.27083333333333331</v>
      </c>
      <c r="E111" s="113">
        <v>0.66666666666666663</v>
      </c>
      <c r="F111" s="173">
        <f t="shared" si="65"/>
        <v>0.39583333333333331</v>
      </c>
      <c r="G111" s="119" t="s">
        <v>84</v>
      </c>
      <c r="H111" s="120">
        <v>5</v>
      </c>
      <c r="I111" s="50">
        <v>6</v>
      </c>
      <c r="J111" s="64">
        <f t="shared" si="66"/>
        <v>9.5</v>
      </c>
      <c r="K111" s="64">
        <f t="shared" si="67"/>
        <v>9.5</v>
      </c>
      <c r="L111" s="64">
        <f t="shared" si="68"/>
        <v>0</v>
      </c>
      <c r="M111" s="48">
        <f t="shared" si="69"/>
        <v>0</v>
      </c>
      <c r="N111" s="63">
        <f t="shared" si="70"/>
        <v>57</v>
      </c>
      <c r="O111" s="237">
        <f t="shared" si="71"/>
        <v>0</v>
      </c>
      <c r="P111" s="249"/>
      <c r="Q111" s="139"/>
      <c r="R111" s="79">
        <f t="shared" si="72"/>
        <v>0</v>
      </c>
    </row>
    <row r="112" spans="1:18" s="214" customFormat="1" ht="15" customHeight="1">
      <c r="A112" s="54">
        <v>96</v>
      </c>
      <c r="B112" s="80" t="s">
        <v>378</v>
      </c>
      <c r="C112" s="53" t="str">
        <f>A72</f>
        <v>11/10（日）</v>
      </c>
      <c r="D112" s="113">
        <v>0.27083333333333331</v>
      </c>
      <c r="E112" s="113">
        <v>0.66666666666666663</v>
      </c>
      <c r="F112" s="173">
        <f t="shared" si="65"/>
        <v>0.39583333333333331</v>
      </c>
      <c r="G112" s="119" t="s">
        <v>84</v>
      </c>
      <c r="H112" s="120">
        <v>1</v>
      </c>
      <c r="I112" s="50">
        <v>1</v>
      </c>
      <c r="J112" s="64">
        <f t="shared" si="66"/>
        <v>9.5</v>
      </c>
      <c r="K112" s="64">
        <f t="shared" si="67"/>
        <v>9.5</v>
      </c>
      <c r="L112" s="64">
        <f t="shared" si="68"/>
        <v>0</v>
      </c>
      <c r="M112" s="48">
        <f t="shared" si="69"/>
        <v>0</v>
      </c>
      <c r="N112" s="63">
        <f t="shared" si="70"/>
        <v>9.5</v>
      </c>
      <c r="O112" s="237">
        <f t="shared" si="71"/>
        <v>0</v>
      </c>
      <c r="P112" s="249"/>
      <c r="Q112" s="139"/>
      <c r="R112" s="79">
        <f t="shared" si="72"/>
        <v>0</v>
      </c>
    </row>
    <row r="113" spans="1:18" s="214" customFormat="1" ht="15" customHeight="1">
      <c r="A113" s="54">
        <v>97</v>
      </c>
      <c r="B113" s="65" t="s">
        <v>282</v>
      </c>
      <c r="C113" s="51" t="str">
        <f>A72</f>
        <v>11/10（日）</v>
      </c>
      <c r="D113" s="113">
        <v>0.27083333333333331</v>
      </c>
      <c r="E113" s="113">
        <v>0.66666666666666663</v>
      </c>
      <c r="F113" s="173">
        <f t="shared" si="65"/>
        <v>0.39583333333333331</v>
      </c>
      <c r="G113" s="121" t="s">
        <v>84</v>
      </c>
      <c r="H113" s="120">
        <v>8</v>
      </c>
      <c r="I113" s="50">
        <v>9</v>
      </c>
      <c r="J113" s="48">
        <f t="shared" si="66"/>
        <v>9.5</v>
      </c>
      <c r="K113" s="64">
        <f t="shared" si="67"/>
        <v>9.5</v>
      </c>
      <c r="L113" s="48">
        <f t="shared" si="68"/>
        <v>0</v>
      </c>
      <c r="M113" s="48">
        <f t="shared" si="69"/>
        <v>0</v>
      </c>
      <c r="N113" s="47">
        <f t="shared" si="70"/>
        <v>85.5</v>
      </c>
      <c r="O113" s="240">
        <f t="shared" si="71"/>
        <v>0</v>
      </c>
      <c r="P113" s="249"/>
      <c r="Q113" s="135"/>
      <c r="R113" s="79">
        <f t="shared" si="72"/>
        <v>0</v>
      </c>
    </row>
    <row r="114" spans="1:18" s="214" customFormat="1" ht="15" customHeight="1">
      <c r="A114" s="54">
        <v>98</v>
      </c>
      <c r="B114" s="80" t="s">
        <v>377</v>
      </c>
      <c r="C114" s="51" t="str">
        <f>A72</f>
        <v>11/10（日）</v>
      </c>
      <c r="D114" s="113">
        <v>0.27083333333333331</v>
      </c>
      <c r="E114" s="113">
        <v>0.66666666666666663</v>
      </c>
      <c r="F114" s="173">
        <f t="shared" si="65"/>
        <v>0.39583333333333331</v>
      </c>
      <c r="G114" s="121" t="s">
        <v>84</v>
      </c>
      <c r="H114" s="120">
        <v>1</v>
      </c>
      <c r="I114" s="50">
        <v>1</v>
      </c>
      <c r="J114" s="48">
        <f t="shared" si="66"/>
        <v>9.5</v>
      </c>
      <c r="K114" s="64">
        <f t="shared" si="67"/>
        <v>9.5</v>
      </c>
      <c r="L114" s="48">
        <f t="shared" si="68"/>
        <v>0</v>
      </c>
      <c r="M114" s="48">
        <f t="shared" si="69"/>
        <v>0</v>
      </c>
      <c r="N114" s="47">
        <f t="shared" si="70"/>
        <v>9.5</v>
      </c>
      <c r="O114" s="240">
        <f t="shared" si="71"/>
        <v>0</v>
      </c>
      <c r="P114" s="249"/>
      <c r="Q114" s="135"/>
      <c r="R114" s="79">
        <f t="shared" si="72"/>
        <v>0</v>
      </c>
    </row>
    <row r="115" spans="1:18" s="214" customFormat="1" ht="15" customHeight="1">
      <c r="A115" s="54">
        <v>99</v>
      </c>
      <c r="B115" s="65" t="s">
        <v>281</v>
      </c>
      <c r="C115" s="51" t="str">
        <f>A72</f>
        <v>11/10（日）</v>
      </c>
      <c r="D115" s="113">
        <v>0.27083333333333331</v>
      </c>
      <c r="E115" s="113">
        <v>0.66666666666666663</v>
      </c>
      <c r="F115" s="173">
        <f t="shared" si="65"/>
        <v>0.39583333333333331</v>
      </c>
      <c r="G115" s="121" t="s">
        <v>84</v>
      </c>
      <c r="H115" s="120">
        <v>7</v>
      </c>
      <c r="I115" s="50">
        <v>9</v>
      </c>
      <c r="J115" s="48">
        <f t="shared" si="66"/>
        <v>9.5</v>
      </c>
      <c r="K115" s="64">
        <f t="shared" si="67"/>
        <v>9.5</v>
      </c>
      <c r="L115" s="48">
        <f t="shared" si="68"/>
        <v>0</v>
      </c>
      <c r="M115" s="48">
        <f t="shared" si="69"/>
        <v>0</v>
      </c>
      <c r="N115" s="47">
        <f t="shared" si="70"/>
        <v>85.5</v>
      </c>
      <c r="O115" s="240">
        <f t="shared" si="71"/>
        <v>0</v>
      </c>
      <c r="P115" s="249"/>
      <c r="Q115" s="135"/>
      <c r="R115" s="79">
        <f t="shared" si="72"/>
        <v>0</v>
      </c>
    </row>
    <row r="116" spans="1:18" s="214" customFormat="1" ht="15" customHeight="1">
      <c r="A116" s="54">
        <v>100</v>
      </c>
      <c r="B116" s="80" t="s">
        <v>376</v>
      </c>
      <c r="C116" s="51" t="str">
        <f>A72</f>
        <v>11/10（日）</v>
      </c>
      <c r="D116" s="113">
        <v>0.27083333333333331</v>
      </c>
      <c r="E116" s="113">
        <v>0.66666666666666663</v>
      </c>
      <c r="F116" s="173">
        <f t="shared" si="65"/>
        <v>0.39583333333333331</v>
      </c>
      <c r="G116" s="121" t="s">
        <v>84</v>
      </c>
      <c r="H116" s="120">
        <v>1</v>
      </c>
      <c r="I116" s="50">
        <v>1</v>
      </c>
      <c r="J116" s="48">
        <f t="shared" si="66"/>
        <v>9.5</v>
      </c>
      <c r="K116" s="64">
        <f t="shared" si="67"/>
        <v>9.5</v>
      </c>
      <c r="L116" s="48">
        <f t="shared" si="68"/>
        <v>0</v>
      </c>
      <c r="M116" s="48">
        <f t="shared" si="69"/>
        <v>0</v>
      </c>
      <c r="N116" s="47">
        <f t="shared" si="70"/>
        <v>9.5</v>
      </c>
      <c r="O116" s="240">
        <f t="shared" si="71"/>
        <v>0</v>
      </c>
      <c r="P116" s="249"/>
      <c r="Q116" s="135"/>
      <c r="R116" s="79">
        <f t="shared" si="72"/>
        <v>0</v>
      </c>
    </row>
    <row r="117" spans="1:18" s="214" customFormat="1" ht="15" customHeight="1">
      <c r="A117" s="54">
        <v>101</v>
      </c>
      <c r="B117" s="65" t="s">
        <v>280</v>
      </c>
      <c r="C117" s="51" t="str">
        <f>A72</f>
        <v>11/10（日）</v>
      </c>
      <c r="D117" s="113">
        <v>0.29166666666666669</v>
      </c>
      <c r="E117" s="113">
        <v>0.66666666666666663</v>
      </c>
      <c r="F117" s="173">
        <f t="shared" si="65"/>
        <v>0.37499999999999994</v>
      </c>
      <c r="G117" s="121" t="s">
        <v>88</v>
      </c>
      <c r="H117" s="120">
        <v>9</v>
      </c>
      <c r="I117" s="50">
        <v>10</v>
      </c>
      <c r="J117" s="48">
        <f t="shared" si="66"/>
        <v>9</v>
      </c>
      <c r="K117" s="64">
        <f t="shared" si="67"/>
        <v>9</v>
      </c>
      <c r="L117" s="48">
        <f t="shared" si="68"/>
        <v>0</v>
      </c>
      <c r="M117" s="48">
        <f t="shared" si="69"/>
        <v>0</v>
      </c>
      <c r="N117" s="47">
        <f t="shared" si="70"/>
        <v>90</v>
      </c>
      <c r="O117" s="240">
        <f t="shared" si="71"/>
        <v>0</v>
      </c>
      <c r="P117" s="249"/>
      <c r="Q117" s="135"/>
      <c r="R117" s="79">
        <f t="shared" si="72"/>
        <v>0</v>
      </c>
    </row>
    <row r="118" spans="1:18" s="214" customFormat="1" ht="15" customHeight="1">
      <c r="A118" s="54">
        <v>102</v>
      </c>
      <c r="B118" s="80" t="s">
        <v>279</v>
      </c>
      <c r="C118" s="51" t="str">
        <f>A72</f>
        <v>11/10（日）</v>
      </c>
      <c r="D118" s="113">
        <v>0.29166666666666669</v>
      </c>
      <c r="E118" s="113">
        <v>0.66666666666666663</v>
      </c>
      <c r="F118" s="173">
        <f t="shared" si="65"/>
        <v>0.37499999999999994</v>
      </c>
      <c r="G118" s="121" t="s">
        <v>88</v>
      </c>
      <c r="H118" s="120">
        <v>1</v>
      </c>
      <c r="I118" s="50">
        <v>1</v>
      </c>
      <c r="J118" s="48">
        <f t="shared" si="66"/>
        <v>9</v>
      </c>
      <c r="K118" s="64">
        <f t="shared" si="67"/>
        <v>9</v>
      </c>
      <c r="L118" s="48">
        <f t="shared" si="68"/>
        <v>0</v>
      </c>
      <c r="M118" s="48">
        <f t="shared" si="69"/>
        <v>0</v>
      </c>
      <c r="N118" s="47">
        <f t="shared" si="70"/>
        <v>9</v>
      </c>
      <c r="O118" s="240">
        <f t="shared" si="71"/>
        <v>0</v>
      </c>
      <c r="P118" s="249"/>
      <c r="Q118" s="135"/>
      <c r="R118" s="79">
        <f t="shared" si="72"/>
        <v>0</v>
      </c>
    </row>
    <row r="119" spans="1:18" s="214" customFormat="1" ht="15" customHeight="1">
      <c r="A119" s="54">
        <v>103</v>
      </c>
      <c r="B119" s="65" t="s">
        <v>278</v>
      </c>
      <c r="C119" s="51" t="str">
        <f>A72</f>
        <v>11/10（日）</v>
      </c>
      <c r="D119" s="113">
        <v>0.29166666666666669</v>
      </c>
      <c r="E119" s="113">
        <v>0.66666666666666663</v>
      </c>
      <c r="F119" s="173">
        <f t="shared" si="65"/>
        <v>0.37499999999999994</v>
      </c>
      <c r="G119" s="121" t="s">
        <v>88</v>
      </c>
      <c r="H119" s="120">
        <v>10</v>
      </c>
      <c r="I119" s="50">
        <v>12</v>
      </c>
      <c r="J119" s="48">
        <f t="shared" si="66"/>
        <v>9</v>
      </c>
      <c r="K119" s="64">
        <f t="shared" si="67"/>
        <v>9</v>
      </c>
      <c r="L119" s="48">
        <f t="shared" si="68"/>
        <v>0</v>
      </c>
      <c r="M119" s="48">
        <f t="shared" si="69"/>
        <v>0</v>
      </c>
      <c r="N119" s="47">
        <f t="shared" si="70"/>
        <v>108</v>
      </c>
      <c r="O119" s="240">
        <f t="shared" si="71"/>
        <v>0</v>
      </c>
      <c r="P119" s="249"/>
      <c r="Q119" s="135"/>
      <c r="R119" s="79">
        <f t="shared" si="72"/>
        <v>0</v>
      </c>
    </row>
    <row r="120" spans="1:18" s="214" customFormat="1" ht="15" customHeight="1">
      <c r="A120" s="54">
        <v>104</v>
      </c>
      <c r="B120" s="80" t="s">
        <v>277</v>
      </c>
      <c r="C120" s="51" t="str">
        <f>A72</f>
        <v>11/10（日）</v>
      </c>
      <c r="D120" s="113">
        <v>0.29166666666666669</v>
      </c>
      <c r="E120" s="113">
        <v>0.66666666666666663</v>
      </c>
      <c r="F120" s="173">
        <f t="shared" si="65"/>
        <v>0.37499999999999994</v>
      </c>
      <c r="G120" s="121" t="s">
        <v>88</v>
      </c>
      <c r="H120" s="120">
        <v>1</v>
      </c>
      <c r="I120" s="50">
        <v>1</v>
      </c>
      <c r="J120" s="48">
        <f t="shared" si="66"/>
        <v>9</v>
      </c>
      <c r="K120" s="64">
        <f t="shared" si="67"/>
        <v>9</v>
      </c>
      <c r="L120" s="48">
        <f t="shared" si="68"/>
        <v>0</v>
      </c>
      <c r="M120" s="48">
        <f t="shared" si="69"/>
        <v>0</v>
      </c>
      <c r="N120" s="47">
        <f t="shared" si="70"/>
        <v>9</v>
      </c>
      <c r="O120" s="240">
        <f t="shared" si="71"/>
        <v>0</v>
      </c>
      <c r="P120" s="249"/>
      <c r="Q120" s="135"/>
      <c r="R120" s="79">
        <f t="shared" si="72"/>
        <v>0</v>
      </c>
    </row>
    <row r="121" spans="1:18" s="214" customFormat="1" ht="15" customHeight="1">
      <c r="A121" s="54">
        <v>105</v>
      </c>
      <c r="B121" s="66" t="s">
        <v>276</v>
      </c>
      <c r="C121" s="53" t="str">
        <f>A72</f>
        <v>11/10（日）</v>
      </c>
      <c r="D121" s="113">
        <v>0.29166666666666669</v>
      </c>
      <c r="E121" s="113">
        <v>0.66666666666666663</v>
      </c>
      <c r="F121" s="173">
        <f t="shared" si="65"/>
        <v>0.37499999999999994</v>
      </c>
      <c r="G121" s="119" t="s">
        <v>88</v>
      </c>
      <c r="H121" s="120">
        <v>23</v>
      </c>
      <c r="I121" s="50">
        <v>27</v>
      </c>
      <c r="J121" s="64">
        <f t="shared" si="66"/>
        <v>9</v>
      </c>
      <c r="K121" s="64">
        <f t="shared" si="67"/>
        <v>9</v>
      </c>
      <c r="L121" s="64">
        <f t="shared" si="68"/>
        <v>0</v>
      </c>
      <c r="M121" s="48">
        <f t="shared" si="69"/>
        <v>0</v>
      </c>
      <c r="N121" s="63">
        <f t="shared" si="70"/>
        <v>243</v>
      </c>
      <c r="O121" s="237">
        <f t="shared" si="71"/>
        <v>0</v>
      </c>
      <c r="P121" s="249"/>
      <c r="Q121" s="139"/>
      <c r="R121" s="79">
        <f t="shared" si="72"/>
        <v>0</v>
      </c>
    </row>
    <row r="122" spans="1:18" s="214" customFormat="1" ht="15" customHeight="1">
      <c r="A122" s="54">
        <v>106</v>
      </c>
      <c r="B122" s="80" t="s">
        <v>275</v>
      </c>
      <c r="C122" s="51" t="str">
        <f>A72</f>
        <v>11/10（日）</v>
      </c>
      <c r="D122" s="113">
        <v>0.29166666666666669</v>
      </c>
      <c r="E122" s="113">
        <v>0.66666666666666663</v>
      </c>
      <c r="F122" s="173">
        <f t="shared" si="65"/>
        <v>0.37499999999999994</v>
      </c>
      <c r="G122" s="121" t="s">
        <v>88</v>
      </c>
      <c r="H122" s="120">
        <v>3</v>
      </c>
      <c r="I122" s="50">
        <v>3</v>
      </c>
      <c r="J122" s="48">
        <f t="shared" si="66"/>
        <v>9</v>
      </c>
      <c r="K122" s="64">
        <f t="shared" si="67"/>
        <v>9</v>
      </c>
      <c r="L122" s="48">
        <f t="shared" si="68"/>
        <v>0</v>
      </c>
      <c r="M122" s="48">
        <f t="shared" si="69"/>
        <v>0</v>
      </c>
      <c r="N122" s="47">
        <f t="shared" si="70"/>
        <v>27</v>
      </c>
      <c r="O122" s="240">
        <f t="shared" si="71"/>
        <v>0</v>
      </c>
      <c r="P122" s="249"/>
      <c r="Q122" s="135"/>
      <c r="R122" s="79">
        <f t="shared" si="72"/>
        <v>0</v>
      </c>
    </row>
    <row r="123" spans="1:18" s="214" customFormat="1" ht="15" customHeight="1">
      <c r="A123" s="54">
        <v>107</v>
      </c>
      <c r="B123" s="66" t="s">
        <v>274</v>
      </c>
      <c r="C123" s="53" t="str">
        <f>A72</f>
        <v>11/10（日）</v>
      </c>
      <c r="D123" s="113">
        <v>0.41666666666666669</v>
      </c>
      <c r="E123" s="113">
        <v>0.66666666666666663</v>
      </c>
      <c r="F123" s="173">
        <f t="shared" si="65"/>
        <v>0.24999999999999994</v>
      </c>
      <c r="G123" s="119" t="s">
        <v>273</v>
      </c>
      <c r="H123" s="120">
        <v>1</v>
      </c>
      <c r="I123" s="50">
        <v>2</v>
      </c>
      <c r="J123" s="48">
        <f t="shared" si="66"/>
        <v>8</v>
      </c>
      <c r="K123" s="64">
        <v>8</v>
      </c>
      <c r="L123" s="64">
        <f t="shared" si="68"/>
        <v>0</v>
      </c>
      <c r="M123" s="48">
        <f t="shared" si="69"/>
        <v>2</v>
      </c>
      <c r="N123" s="63">
        <f t="shared" si="70"/>
        <v>16</v>
      </c>
      <c r="O123" s="237">
        <f t="shared" si="71"/>
        <v>0</v>
      </c>
      <c r="P123" s="249"/>
      <c r="Q123" s="139"/>
      <c r="R123" s="79">
        <f t="shared" si="72"/>
        <v>0</v>
      </c>
    </row>
    <row r="124" spans="1:18" s="214" customFormat="1" ht="15" customHeight="1">
      <c r="A124" s="54">
        <v>108</v>
      </c>
      <c r="B124" s="65" t="s">
        <v>272</v>
      </c>
      <c r="C124" s="51" t="str">
        <f>A72</f>
        <v>11/10（日）</v>
      </c>
      <c r="D124" s="113">
        <v>0.29166666666666669</v>
      </c>
      <c r="E124" s="113">
        <v>0.66666666666666663</v>
      </c>
      <c r="F124" s="173">
        <f t="shared" si="65"/>
        <v>0.37499999999999994</v>
      </c>
      <c r="G124" s="121" t="s">
        <v>88</v>
      </c>
      <c r="H124" s="120">
        <v>9</v>
      </c>
      <c r="I124" s="50">
        <v>12</v>
      </c>
      <c r="J124" s="48">
        <f t="shared" si="66"/>
        <v>9</v>
      </c>
      <c r="K124" s="64">
        <f t="shared" si="67"/>
        <v>9</v>
      </c>
      <c r="L124" s="48">
        <f t="shared" si="68"/>
        <v>0</v>
      </c>
      <c r="M124" s="48">
        <f t="shared" si="69"/>
        <v>0</v>
      </c>
      <c r="N124" s="47">
        <f t="shared" si="70"/>
        <v>108</v>
      </c>
      <c r="O124" s="240">
        <f t="shared" si="71"/>
        <v>0</v>
      </c>
      <c r="P124" s="249"/>
      <c r="Q124" s="135"/>
      <c r="R124" s="79">
        <f t="shared" si="72"/>
        <v>0</v>
      </c>
    </row>
    <row r="125" spans="1:18" s="214" customFormat="1" ht="15" customHeight="1">
      <c r="A125" s="54">
        <v>109</v>
      </c>
      <c r="B125" s="66" t="s">
        <v>271</v>
      </c>
      <c r="C125" s="53" t="str">
        <f>A72</f>
        <v>11/10（日）</v>
      </c>
      <c r="D125" s="113">
        <v>0.29166666666666669</v>
      </c>
      <c r="E125" s="113">
        <v>0.4375</v>
      </c>
      <c r="F125" s="173">
        <f t="shared" si="65"/>
        <v>0.14583333333333331</v>
      </c>
      <c r="G125" s="121" t="s">
        <v>104</v>
      </c>
      <c r="H125" s="120">
        <v>11</v>
      </c>
      <c r="I125" s="50">
        <v>13</v>
      </c>
      <c r="J125" s="48">
        <f t="shared" si="66"/>
        <v>8</v>
      </c>
      <c r="K125" s="64">
        <v>8</v>
      </c>
      <c r="L125" s="48">
        <f t="shared" si="68"/>
        <v>0</v>
      </c>
      <c r="M125" s="48">
        <f t="shared" si="69"/>
        <v>4.5</v>
      </c>
      <c r="N125" s="47">
        <f t="shared" si="70"/>
        <v>104</v>
      </c>
      <c r="O125" s="240">
        <f t="shared" si="71"/>
        <v>0</v>
      </c>
      <c r="P125" s="249"/>
      <c r="Q125" s="135"/>
      <c r="R125" s="79">
        <f t="shared" si="72"/>
        <v>0</v>
      </c>
    </row>
    <row r="126" spans="1:18" s="214" customFormat="1" ht="15" customHeight="1">
      <c r="A126" s="54">
        <v>110</v>
      </c>
      <c r="B126" s="66" t="s">
        <v>270</v>
      </c>
      <c r="C126" s="53" t="str">
        <f>A72</f>
        <v>11/10（日）</v>
      </c>
      <c r="D126" s="113">
        <v>0.3125</v>
      </c>
      <c r="E126" s="113">
        <v>0.64583333333333337</v>
      </c>
      <c r="F126" s="173">
        <f t="shared" si="65"/>
        <v>0.33333333333333337</v>
      </c>
      <c r="G126" s="119" t="s">
        <v>58</v>
      </c>
      <c r="H126" s="120">
        <v>3</v>
      </c>
      <c r="I126" s="50">
        <v>4</v>
      </c>
      <c r="J126" s="48">
        <f t="shared" si="66"/>
        <v>8</v>
      </c>
      <c r="K126" s="64">
        <f t="shared" si="67"/>
        <v>8</v>
      </c>
      <c r="L126" s="64">
        <f t="shared" si="68"/>
        <v>0</v>
      </c>
      <c r="M126" s="48">
        <f t="shared" si="69"/>
        <v>0</v>
      </c>
      <c r="N126" s="63">
        <f t="shared" si="70"/>
        <v>32</v>
      </c>
      <c r="O126" s="237">
        <f t="shared" si="71"/>
        <v>0</v>
      </c>
      <c r="P126" s="251"/>
      <c r="Q126" s="139"/>
      <c r="R126" s="79">
        <f t="shared" si="72"/>
        <v>0</v>
      </c>
    </row>
    <row r="127" spans="1:18" s="214" customFormat="1" ht="15" customHeight="1">
      <c r="A127" s="54">
        <v>111</v>
      </c>
      <c r="B127" s="66" t="s">
        <v>269</v>
      </c>
      <c r="C127" s="53" t="str">
        <f>A72</f>
        <v>11/10（日）</v>
      </c>
      <c r="D127" s="113">
        <v>0.29166666666666669</v>
      </c>
      <c r="E127" s="113">
        <v>0.4375</v>
      </c>
      <c r="F127" s="173">
        <f t="shared" si="65"/>
        <v>0.14583333333333331</v>
      </c>
      <c r="G127" s="121" t="s">
        <v>104</v>
      </c>
      <c r="H127" s="120">
        <v>12</v>
      </c>
      <c r="I127" s="50">
        <v>16</v>
      </c>
      <c r="J127" s="64">
        <f t="shared" si="66"/>
        <v>8</v>
      </c>
      <c r="K127" s="64">
        <v>8</v>
      </c>
      <c r="L127" s="48">
        <f t="shared" si="68"/>
        <v>0</v>
      </c>
      <c r="M127" s="48">
        <f t="shared" si="69"/>
        <v>4.5</v>
      </c>
      <c r="N127" s="47">
        <f t="shared" si="70"/>
        <v>128</v>
      </c>
      <c r="O127" s="240">
        <f t="shared" si="71"/>
        <v>0</v>
      </c>
      <c r="P127" s="249"/>
      <c r="Q127" s="135"/>
      <c r="R127" s="79">
        <f t="shared" si="72"/>
        <v>0</v>
      </c>
    </row>
    <row r="128" spans="1:18" s="214" customFormat="1" ht="15" customHeight="1">
      <c r="A128" s="54">
        <v>112</v>
      </c>
      <c r="B128" s="66" t="s">
        <v>268</v>
      </c>
      <c r="C128" s="53" t="str">
        <f>A72</f>
        <v>11/10（日）</v>
      </c>
      <c r="D128" s="113">
        <v>0.3125</v>
      </c>
      <c r="E128" s="113">
        <v>0.64583333333333337</v>
      </c>
      <c r="F128" s="173">
        <f t="shared" si="65"/>
        <v>0.33333333333333337</v>
      </c>
      <c r="G128" s="119" t="s">
        <v>58</v>
      </c>
      <c r="H128" s="120">
        <v>1</v>
      </c>
      <c r="I128" s="50">
        <v>1</v>
      </c>
      <c r="J128" s="64">
        <f t="shared" si="66"/>
        <v>8</v>
      </c>
      <c r="K128" s="64">
        <f t="shared" si="67"/>
        <v>8</v>
      </c>
      <c r="L128" s="64">
        <f t="shared" si="68"/>
        <v>0</v>
      </c>
      <c r="M128" s="48">
        <f t="shared" si="69"/>
        <v>0</v>
      </c>
      <c r="N128" s="63">
        <f t="shared" si="70"/>
        <v>8</v>
      </c>
      <c r="O128" s="237">
        <f t="shared" si="71"/>
        <v>0</v>
      </c>
      <c r="P128" s="251"/>
      <c r="Q128" s="139"/>
      <c r="R128" s="79">
        <f t="shared" si="72"/>
        <v>0</v>
      </c>
    </row>
    <row r="129" spans="1:18" s="214" customFormat="1" ht="15" customHeight="1">
      <c r="A129" s="54">
        <v>113</v>
      </c>
      <c r="B129" s="66" t="s">
        <v>267</v>
      </c>
      <c r="C129" s="53" t="str">
        <f>A72</f>
        <v>11/10（日）</v>
      </c>
      <c r="D129" s="113">
        <v>0.29166666666666669</v>
      </c>
      <c r="E129" s="113">
        <v>0.4375</v>
      </c>
      <c r="F129" s="173">
        <f t="shared" si="65"/>
        <v>0.14583333333333331</v>
      </c>
      <c r="G129" s="121" t="s">
        <v>104</v>
      </c>
      <c r="H129" s="120">
        <f>16-3</f>
        <v>13</v>
      </c>
      <c r="I129" s="50">
        <f>18-3</f>
        <v>15</v>
      </c>
      <c r="J129" s="64">
        <f t="shared" si="66"/>
        <v>8</v>
      </c>
      <c r="K129" s="64">
        <v>8</v>
      </c>
      <c r="L129" s="48">
        <f t="shared" si="68"/>
        <v>0</v>
      </c>
      <c r="M129" s="48">
        <f t="shared" si="69"/>
        <v>4.5</v>
      </c>
      <c r="N129" s="47">
        <f t="shared" si="70"/>
        <v>120</v>
      </c>
      <c r="O129" s="240">
        <f t="shared" si="71"/>
        <v>0</v>
      </c>
      <c r="P129" s="249"/>
      <c r="Q129" s="135"/>
      <c r="R129" s="79">
        <f t="shared" si="72"/>
        <v>0</v>
      </c>
    </row>
    <row r="130" spans="1:18" s="214" customFormat="1" ht="15" customHeight="1">
      <c r="A130" s="54">
        <v>114</v>
      </c>
      <c r="B130" s="80" t="s">
        <v>266</v>
      </c>
      <c r="C130" s="53" t="str">
        <f>A72</f>
        <v>11/10（日）</v>
      </c>
      <c r="D130" s="113">
        <v>0.29166666666666669</v>
      </c>
      <c r="E130" s="113">
        <v>0.4375</v>
      </c>
      <c r="F130" s="173">
        <f t="shared" si="65"/>
        <v>0.14583333333333331</v>
      </c>
      <c r="G130" s="121" t="s">
        <v>104</v>
      </c>
      <c r="H130" s="120">
        <v>1</v>
      </c>
      <c r="I130" s="50">
        <v>1</v>
      </c>
      <c r="J130" s="64">
        <f t="shared" si="66"/>
        <v>8</v>
      </c>
      <c r="K130" s="64">
        <v>8</v>
      </c>
      <c r="L130" s="48">
        <f t="shared" si="68"/>
        <v>0</v>
      </c>
      <c r="M130" s="48">
        <f t="shared" si="69"/>
        <v>4.5</v>
      </c>
      <c r="N130" s="47">
        <f t="shared" si="70"/>
        <v>8</v>
      </c>
      <c r="O130" s="240">
        <f t="shared" si="71"/>
        <v>0</v>
      </c>
      <c r="P130" s="249"/>
      <c r="Q130" s="135"/>
      <c r="R130" s="79">
        <f t="shared" si="72"/>
        <v>0</v>
      </c>
    </row>
    <row r="131" spans="1:18" s="214" customFormat="1" ht="15" customHeight="1">
      <c r="A131" s="54">
        <v>115</v>
      </c>
      <c r="B131" s="66" t="s">
        <v>265</v>
      </c>
      <c r="C131" s="53" t="str">
        <f>A72</f>
        <v>11/10（日）</v>
      </c>
      <c r="D131" s="113">
        <v>0.29166666666666669</v>
      </c>
      <c r="E131" s="113">
        <v>0.4375</v>
      </c>
      <c r="F131" s="173">
        <f t="shared" si="65"/>
        <v>0.14583333333333331</v>
      </c>
      <c r="G131" s="119" t="s">
        <v>104</v>
      </c>
      <c r="H131" s="120">
        <v>9</v>
      </c>
      <c r="I131" s="50">
        <v>10</v>
      </c>
      <c r="J131" s="64">
        <f t="shared" si="66"/>
        <v>8</v>
      </c>
      <c r="K131" s="64">
        <v>8</v>
      </c>
      <c r="L131" s="48">
        <f t="shared" si="68"/>
        <v>0</v>
      </c>
      <c r="M131" s="48">
        <f t="shared" si="69"/>
        <v>4.5</v>
      </c>
      <c r="N131" s="47">
        <f t="shared" si="70"/>
        <v>80</v>
      </c>
      <c r="O131" s="240">
        <f t="shared" si="71"/>
        <v>0</v>
      </c>
      <c r="P131" s="249"/>
      <c r="Q131" s="135"/>
      <c r="R131" s="79">
        <f t="shared" si="72"/>
        <v>0</v>
      </c>
    </row>
    <row r="132" spans="1:18" s="214" customFormat="1" ht="15" customHeight="1">
      <c r="A132" s="54">
        <v>116</v>
      </c>
      <c r="B132" s="66" t="s">
        <v>264</v>
      </c>
      <c r="C132" s="53" t="str">
        <f>A72</f>
        <v>11/10（日）</v>
      </c>
      <c r="D132" s="113">
        <v>0.29166666666666669</v>
      </c>
      <c r="E132" s="113">
        <v>0.4375</v>
      </c>
      <c r="F132" s="173">
        <f t="shared" si="65"/>
        <v>0.14583333333333331</v>
      </c>
      <c r="G132" s="119" t="s">
        <v>104</v>
      </c>
      <c r="H132" s="120">
        <f>16-2</f>
        <v>14</v>
      </c>
      <c r="I132" s="50">
        <f>19-2</f>
        <v>17</v>
      </c>
      <c r="J132" s="64">
        <f t="shared" si="66"/>
        <v>8</v>
      </c>
      <c r="K132" s="64">
        <v>8</v>
      </c>
      <c r="L132" s="64">
        <f t="shared" si="68"/>
        <v>0</v>
      </c>
      <c r="M132" s="48">
        <f t="shared" si="69"/>
        <v>4.5</v>
      </c>
      <c r="N132" s="63">
        <f t="shared" si="70"/>
        <v>136</v>
      </c>
      <c r="O132" s="237">
        <f t="shared" si="71"/>
        <v>0</v>
      </c>
      <c r="P132" s="251"/>
      <c r="Q132" s="139"/>
      <c r="R132" s="79">
        <f t="shared" si="72"/>
        <v>0</v>
      </c>
    </row>
    <row r="133" spans="1:18" s="214" customFormat="1" ht="15" customHeight="1">
      <c r="A133" s="54">
        <v>117</v>
      </c>
      <c r="B133" s="66" t="s">
        <v>263</v>
      </c>
      <c r="C133" s="53" t="str">
        <f>A72</f>
        <v>11/10（日）</v>
      </c>
      <c r="D133" s="113">
        <v>0.29166666666666669</v>
      </c>
      <c r="E133" s="113">
        <v>0.4375</v>
      </c>
      <c r="F133" s="173">
        <f t="shared" si="65"/>
        <v>0.14583333333333331</v>
      </c>
      <c r="G133" s="121" t="s">
        <v>104</v>
      </c>
      <c r="H133" s="120">
        <v>14</v>
      </c>
      <c r="I133" s="50">
        <v>16</v>
      </c>
      <c r="J133" s="64">
        <f t="shared" si="66"/>
        <v>8</v>
      </c>
      <c r="K133" s="64">
        <v>8</v>
      </c>
      <c r="L133" s="48">
        <f t="shared" si="68"/>
        <v>0</v>
      </c>
      <c r="M133" s="48">
        <f t="shared" si="69"/>
        <v>4.5</v>
      </c>
      <c r="N133" s="47">
        <f t="shared" si="70"/>
        <v>128</v>
      </c>
      <c r="O133" s="240">
        <f t="shared" si="71"/>
        <v>0</v>
      </c>
      <c r="P133" s="249"/>
      <c r="Q133" s="135"/>
      <c r="R133" s="79">
        <f t="shared" si="72"/>
        <v>0</v>
      </c>
    </row>
    <row r="134" spans="1:18" s="214" customFormat="1" ht="15" customHeight="1">
      <c r="A134" s="54">
        <v>118</v>
      </c>
      <c r="B134" s="66" t="s">
        <v>262</v>
      </c>
      <c r="C134" s="53" t="str">
        <f>A72</f>
        <v>11/10（日）</v>
      </c>
      <c r="D134" s="113">
        <v>0.29166666666666669</v>
      </c>
      <c r="E134" s="113">
        <v>0.4375</v>
      </c>
      <c r="F134" s="173">
        <f t="shared" si="65"/>
        <v>0.14583333333333331</v>
      </c>
      <c r="G134" s="119" t="s">
        <v>104</v>
      </c>
      <c r="H134" s="120">
        <v>10</v>
      </c>
      <c r="I134" s="50">
        <v>11</v>
      </c>
      <c r="J134" s="64">
        <f t="shared" si="66"/>
        <v>8</v>
      </c>
      <c r="K134" s="64">
        <v>8</v>
      </c>
      <c r="L134" s="48">
        <f t="shared" si="68"/>
        <v>0</v>
      </c>
      <c r="M134" s="48">
        <f t="shared" si="69"/>
        <v>4.5</v>
      </c>
      <c r="N134" s="47">
        <f t="shared" si="70"/>
        <v>88</v>
      </c>
      <c r="O134" s="240">
        <f t="shared" si="71"/>
        <v>0</v>
      </c>
      <c r="P134" s="249"/>
      <c r="Q134" s="135"/>
      <c r="R134" s="79">
        <f t="shared" si="72"/>
        <v>0</v>
      </c>
    </row>
    <row r="135" spans="1:18" s="214" customFormat="1" ht="15" customHeight="1">
      <c r="A135" s="54">
        <v>119</v>
      </c>
      <c r="B135" s="66" t="s">
        <v>261</v>
      </c>
      <c r="C135" s="53" t="str">
        <f>A72</f>
        <v>11/10（日）</v>
      </c>
      <c r="D135" s="113">
        <v>0.29166666666666669</v>
      </c>
      <c r="E135" s="113">
        <v>0.4375</v>
      </c>
      <c r="F135" s="173">
        <f t="shared" si="65"/>
        <v>0.14583333333333331</v>
      </c>
      <c r="G135" s="121" t="s">
        <v>104</v>
      </c>
      <c r="H135" s="120">
        <v>5</v>
      </c>
      <c r="I135" s="50">
        <v>7</v>
      </c>
      <c r="J135" s="64">
        <f t="shared" si="66"/>
        <v>8</v>
      </c>
      <c r="K135" s="64">
        <v>8</v>
      </c>
      <c r="L135" s="48">
        <f t="shared" si="68"/>
        <v>0</v>
      </c>
      <c r="M135" s="48">
        <f t="shared" si="69"/>
        <v>4.5</v>
      </c>
      <c r="N135" s="47">
        <f t="shared" si="70"/>
        <v>56</v>
      </c>
      <c r="O135" s="240">
        <f t="shared" si="71"/>
        <v>0</v>
      </c>
      <c r="P135" s="249"/>
      <c r="Q135" s="135"/>
      <c r="R135" s="79">
        <f t="shared" si="72"/>
        <v>0</v>
      </c>
    </row>
    <row r="136" spans="1:18" s="214" customFormat="1" ht="15" customHeight="1">
      <c r="A136" s="54">
        <v>120</v>
      </c>
      <c r="B136" s="66" t="s">
        <v>260</v>
      </c>
      <c r="C136" s="53" t="str">
        <f>A72</f>
        <v>11/10（日）</v>
      </c>
      <c r="D136" s="113">
        <v>0.29166666666666669</v>
      </c>
      <c r="E136" s="113">
        <v>0.4375</v>
      </c>
      <c r="F136" s="173">
        <f t="shared" si="65"/>
        <v>0.14583333333333331</v>
      </c>
      <c r="G136" s="121" t="s">
        <v>104</v>
      </c>
      <c r="H136" s="120">
        <v>7</v>
      </c>
      <c r="I136" s="50">
        <v>9</v>
      </c>
      <c r="J136" s="64">
        <f t="shared" si="66"/>
        <v>8</v>
      </c>
      <c r="K136" s="64">
        <v>8</v>
      </c>
      <c r="L136" s="48">
        <f t="shared" si="68"/>
        <v>0</v>
      </c>
      <c r="M136" s="48">
        <f t="shared" si="69"/>
        <v>4.5</v>
      </c>
      <c r="N136" s="47">
        <f t="shared" si="70"/>
        <v>72</v>
      </c>
      <c r="O136" s="240">
        <f t="shared" si="71"/>
        <v>0</v>
      </c>
      <c r="P136" s="249"/>
      <c r="Q136" s="135"/>
      <c r="R136" s="79">
        <f t="shared" si="72"/>
        <v>0</v>
      </c>
    </row>
    <row r="137" spans="1:18" s="214" customFormat="1" ht="15" customHeight="1">
      <c r="A137" s="54">
        <v>121</v>
      </c>
      <c r="B137" s="66" t="s">
        <v>259</v>
      </c>
      <c r="C137" s="53" t="str">
        <f>A72</f>
        <v>11/10（日）</v>
      </c>
      <c r="D137" s="113">
        <v>0.29166666666666669</v>
      </c>
      <c r="E137" s="113">
        <v>0.45833333333333331</v>
      </c>
      <c r="F137" s="173">
        <f t="shared" si="65"/>
        <v>0.16666666666666663</v>
      </c>
      <c r="G137" s="121" t="s">
        <v>80</v>
      </c>
      <c r="H137" s="120">
        <f>14-1</f>
        <v>13</v>
      </c>
      <c r="I137" s="50">
        <f>15-1</f>
        <v>14</v>
      </c>
      <c r="J137" s="64">
        <f t="shared" si="66"/>
        <v>8</v>
      </c>
      <c r="K137" s="64">
        <v>8</v>
      </c>
      <c r="L137" s="48">
        <f t="shared" si="68"/>
        <v>0</v>
      </c>
      <c r="M137" s="48">
        <f t="shared" si="69"/>
        <v>4</v>
      </c>
      <c r="N137" s="47">
        <f t="shared" si="70"/>
        <v>112</v>
      </c>
      <c r="O137" s="240">
        <f t="shared" si="71"/>
        <v>0</v>
      </c>
      <c r="P137" s="249"/>
      <c r="Q137" s="135"/>
      <c r="R137" s="79">
        <f t="shared" si="72"/>
        <v>0</v>
      </c>
    </row>
    <row r="138" spans="1:18" s="214" customFormat="1" ht="15" customHeight="1">
      <c r="A138" s="54">
        <v>122</v>
      </c>
      <c r="B138" s="80" t="s">
        <v>258</v>
      </c>
      <c r="C138" s="53" t="str">
        <f>A72</f>
        <v>11/10（日）</v>
      </c>
      <c r="D138" s="113">
        <v>0.29166666666666669</v>
      </c>
      <c r="E138" s="113">
        <v>0.45833333333333331</v>
      </c>
      <c r="F138" s="173">
        <f t="shared" si="65"/>
        <v>0.16666666666666663</v>
      </c>
      <c r="G138" s="121" t="s">
        <v>80</v>
      </c>
      <c r="H138" s="120">
        <v>1</v>
      </c>
      <c r="I138" s="50">
        <v>1</v>
      </c>
      <c r="J138" s="64">
        <f t="shared" si="66"/>
        <v>8</v>
      </c>
      <c r="K138" s="64">
        <v>8</v>
      </c>
      <c r="L138" s="48">
        <f t="shared" si="68"/>
        <v>0</v>
      </c>
      <c r="M138" s="48">
        <f t="shared" si="69"/>
        <v>4</v>
      </c>
      <c r="N138" s="47">
        <f t="shared" si="70"/>
        <v>8</v>
      </c>
      <c r="O138" s="240">
        <f t="shared" si="71"/>
        <v>0</v>
      </c>
      <c r="P138" s="249"/>
      <c r="Q138" s="135"/>
      <c r="R138" s="79">
        <f t="shared" si="72"/>
        <v>0</v>
      </c>
    </row>
    <row r="139" spans="1:18" s="214" customFormat="1" ht="15" customHeight="1">
      <c r="A139" s="54">
        <v>123</v>
      </c>
      <c r="B139" s="66" t="s">
        <v>257</v>
      </c>
      <c r="C139" s="53" t="str">
        <f>A72</f>
        <v>11/10（日）</v>
      </c>
      <c r="D139" s="113">
        <v>0.27083333333333331</v>
      </c>
      <c r="E139" s="113">
        <v>0.45833333333333331</v>
      </c>
      <c r="F139" s="173">
        <f t="shared" si="65"/>
        <v>0.1875</v>
      </c>
      <c r="G139" s="119" t="s">
        <v>256</v>
      </c>
      <c r="H139" s="120">
        <v>6</v>
      </c>
      <c r="I139" s="50">
        <v>7</v>
      </c>
      <c r="J139" s="64">
        <f t="shared" si="66"/>
        <v>8</v>
      </c>
      <c r="K139" s="64">
        <v>8</v>
      </c>
      <c r="L139" s="48">
        <f t="shared" si="68"/>
        <v>0</v>
      </c>
      <c r="M139" s="48">
        <f t="shared" si="69"/>
        <v>3.5</v>
      </c>
      <c r="N139" s="47">
        <f t="shared" si="70"/>
        <v>56</v>
      </c>
      <c r="O139" s="240">
        <f t="shared" si="71"/>
        <v>0</v>
      </c>
      <c r="P139" s="249"/>
      <c r="Q139" s="135"/>
      <c r="R139" s="79">
        <f t="shared" si="72"/>
        <v>0</v>
      </c>
    </row>
    <row r="140" spans="1:18" s="214" customFormat="1" ht="15" customHeight="1">
      <c r="A140" s="54">
        <v>124</v>
      </c>
      <c r="B140" s="66" t="s">
        <v>255</v>
      </c>
      <c r="C140" s="53" t="str">
        <f>A72</f>
        <v>11/10（日）</v>
      </c>
      <c r="D140" s="113">
        <v>0.29166666666666669</v>
      </c>
      <c r="E140" s="113">
        <v>0.45833333333333331</v>
      </c>
      <c r="F140" s="173">
        <f t="shared" si="65"/>
        <v>0.16666666666666663</v>
      </c>
      <c r="G140" s="121" t="s">
        <v>80</v>
      </c>
      <c r="H140" s="120">
        <v>8</v>
      </c>
      <c r="I140" s="50">
        <v>9</v>
      </c>
      <c r="J140" s="64">
        <f t="shared" si="66"/>
        <v>8</v>
      </c>
      <c r="K140" s="64">
        <v>8</v>
      </c>
      <c r="L140" s="48">
        <f t="shared" si="68"/>
        <v>0</v>
      </c>
      <c r="M140" s="48">
        <f t="shared" si="69"/>
        <v>4</v>
      </c>
      <c r="N140" s="47">
        <f t="shared" si="70"/>
        <v>72</v>
      </c>
      <c r="O140" s="240">
        <f t="shared" si="71"/>
        <v>0</v>
      </c>
      <c r="P140" s="249"/>
      <c r="Q140" s="135"/>
      <c r="R140" s="79">
        <f t="shared" si="72"/>
        <v>0</v>
      </c>
    </row>
    <row r="141" spans="1:18" s="214" customFormat="1" ht="15" customHeight="1">
      <c r="A141" s="54">
        <v>125</v>
      </c>
      <c r="B141" s="66" t="s">
        <v>254</v>
      </c>
      <c r="C141" s="53" t="str">
        <f>A72</f>
        <v>11/10（日）</v>
      </c>
      <c r="D141" s="113">
        <v>0.29166666666666669</v>
      </c>
      <c r="E141" s="113">
        <v>0.45833333333333331</v>
      </c>
      <c r="F141" s="173">
        <f t="shared" si="65"/>
        <v>0.16666666666666663</v>
      </c>
      <c r="G141" s="121" t="s">
        <v>80</v>
      </c>
      <c r="H141" s="120">
        <f>9-1</f>
        <v>8</v>
      </c>
      <c r="I141" s="50">
        <f>11-1</f>
        <v>10</v>
      </c>
      <c r="J141" s="64">
        <f t="shared" si="66"/>
        <v>8</v>
      </c>
      <c r="K141" s="64">
        <v>8</v>
      </c>
      <c r="L141" s="48">
        <f t="shared" si="68"/>
        <v>0</v>
      </c>
      <c r="M141" s="48">
        <f t="shared" si="69"/>
        <v>4</v>
      </c>
      <c r="N141" s="47">
        <f t="shared" si="70"/>
        <v>80</v>
      </c>
      <c r="O141" s="240">
        <f t="shared" si="71"/>
        <v>0</v>
      </c>
      <c r="P141" s="249"/>
      <c r="Q141" s="135"/>
      <c r="R141" s="79">
        <f t="shared" si="72"/>
        <v>0</v>
      </c>
    </row>
    <row r="142" spans="1:18" s="214" customFormat="1" ht="15" customHeight="1">
      <c r="A142" s="54">
        <v>126</v>
      </c>
      <c r="B142" s="66" t="s">
        <v>253</v>
      </c>
      <c r="C142" s="53" t="str">
        <f>A72</f>
        <v>11/10（日）</v>
      </c>
      <c r="D142" s="113">
        <v>0.29166666666666669</v>
      </c>
      <c r="E142" s="113">
        <v>0.45833333333333331</v>
      </c>
      <c r="F142" s="173">
        <f t="shared" si="65"/>
        <v>0.16666666666666663</v>
      </c>
      <c r="G142" s="121" t="s">
        <v>80</v>
      </c>
      <c r="H142" s="120">
        <v>5</v>
      </c>
      <c r="I142" s="50">
        <v>6</v>
      </c>
      <c r="J142" s="64">
        <f t="shared" si="66"/>
        <v>8</v>
      </c>
      <c r="K142" s="64">
        <v>8</v>
      </c>
      <c r="L142" s="48">
        <f t="shared" si="68"/>
        <v>0</v>
      </c>
      <c r="M142" s="48">
        <f t="shared" si="69"/>
        <v>4</v>
      </c>
      <c r="N142" s="47">
        <f t="shared" si="70"/>
        <v>48</v>
      </c>
      <c r="O142" s="240">
        <f t="shared" si="71"/>
        <v>0</v>
      </c>
      <c r="P142" s="249"/>
      <c r="Q142" s="135"/>
      <c r="R142" s="79">
        <f t="shared" si="72"/>
        <v>0</v>
      </c>
    </row>
    <row r="143" spans="1:18" s="214" customFormat="1" ht="15" customHeight="1">
      <c r="A143" s="54">
        <v>127</v>
      </c>
      <c r="B143" s="65" t="s">
        <v>252</v>
      </c>
      <c r="C143" s="51" t="str">
        <f>A72</f>
        <v>11/10（日）</v>
      </c>
      <c r="D143" s="113">
        <v>0.29166666666666669</v>
      </c>
      <c r="E143" s="113">
        <v>0.45833333333333331</v>
      </c>
      <c r="F143" s="173">
        <f t="shared" si="65"/>
        <v>0.16666666666666663</v>
      </c>
      <c r="G143" s="121" t="s">
        <v>80</v>
      </c>
      <c r="H143" s="120">
        <v>10</v>
      </c>
      <c r="I143" s="50">
        <v>11</v>
      </c>
      <c r="J143" s="64">
        <f t="shared" si="66"/>
        <v>8</v>
      </c>
      <c r="K143" s="64">
        <v>8</v>
      </c>
      <c r="L143" s="48">
        <f t="shared" si="68"/>
        <v>0</v>
      </c>
      <c r="M143" s="48">
        <f t="shared" si="69"/>
        <v>4</v>
      </c>
      <c r="N143" s="47">
        <f t="shared" si="70"/>
        <v>88</v>
      </c>
      <c r="O143" s="240">
        <f t="shared" si="71"/>
        <v>0</v>
      </c>
      <c r="P143" s="249"/>
      <c r="Q143" s="135"/>
      <c r="R143" s="79">
        <f t="shared" si="72"/>
        <v>0</v>
      </c>
    </row>
    <row r="144" spans="1:18" s="214" customFormat="1" ht="15" customHeight="1">
      <c r="A144" s="54">
        <v>128</v>
      </c>
      <c r="B144" s="65" t="s">
        <v>251</v>
      </c>
      <c r="C144" s="51" t="str">
        <f>A72</f>
        <v>11/10（日）</v>
      </c>
      <c r="D144" s="113">
        <v>0.29166666666666669</v>
      </c>
      <c r="E144" s="113">
        <v>0.45833333333333331</v>
      </c>
      <c r="F144" s="173">
        <f t="shared" si="65"/>
        <v>0.16666666666666663</v>
      </c>
      <c r="G144" s="121" t="s">
        <v>80</v>
      </c>
      <c r="H144" s="120">
        <v>6</v>
      </c>
      <c r="I144" s="50">
        <v>6</v>
      </c>
      <c r="J144" s="64">
        <f t="shared" si="66"/>
        <v>8</v>
      </c>
      <c r="K144" s="64">
        <v>8</v>
      </c>
      <c r="L144" s="48">
        <f t="shared" si="68"/>
        <v>0</v>
      </c>
      <c r="M144" s="48">
        <f t="shared" si="69"/>
        <v>4</v>
      </c>
      <c r="N144" s="47">
        <f t="shared" si="70"/>
        <v>48</v>
      </c>
      <c r="O144" s="240">
        <f t="shared" si="71"/>
        <v>0</v>
      </c>
      <c r="P144" s="249"/>
      <c r="Q144" s="135"/>
      <c r="R144" s="79">
        <f t="shared" si="72"/>
        <v>0</v>
      </c>
    </row>
    <row r="145" spans="1:18" s="214" customFormat="1" ht="15" customHeight="1">
      <c r="A145" s="54">
        <v>129</v>
      </c>
      <c r="B145" s="65" t="s">
        <v>250</v>
      </c>
      <c r="C145" s="51" t="str">
        <f>A72</f>
        <v>11/10（日）</v>
      </c>
      <c r="D145" s="113">
        <v>0.29166666666666669</v>
      </c>
      <c r="E145" s="113">
        <v>0.45833333333333331</v>
      </c>
      <c r="F145" s="173">
        <f t="shared" si="65"/>
        <v>0.16666666666666663</v>
      </c>
      <c r="G145" s="121" t="s">
        <v>80</v>
      </c>
      <c r="H145" s="120">
        <v>13</v>
      </c>
      <c r="I145" s="50">
        <v>14</v>
      </c>
      <c r="J145" s="64">
        <f t="shared" si="66"/>
        <v>8</v>
      </c>
      <c r="K145" s="64">
        <v>8</v>
      </c>
      <c r="L145" s="48">
        <f t="shared" si="68"/>
        <v>0</v>
      </c>
      <c r="M145" s="48">
        <f t="shared" si="69"/>
        <v>4</v>
      </c>
      <c r="N145" s="47">
        <f t="shared" si="70"/>
        <v>112</v>
      </c>
      <c r="O145" s="240">
        <f t="shared" si="71"/>
        <v>0</v>
      </c>
      <c r="P145" s="249"/>
      <c r="Q145" s="135"/>
      <c r="R145" s="79">
        <f t="shared" si="72"/>
        <v>0</v>
      </c>
    </row>
    <row r="146" spans="1:18" s="214" customFormat="1" ht="15" customHeight="1">
      <c r="A146" s="54">
        <v>130</v>
      </c>
      <c r="B146" s="65" t="s">
        <v>249</v>
      </c>
      <c r="C146" s="51" t="str">
        <f>A72</f>
        <v>11/10（日）</v>
      </c>
      <c r="D146" s="113">
        <v>0.29166666666666669</v>
      </c>
      <c r="E146" s="113">
        <v>0.47916666666666669</v>
      </c>
      <c r="F146" s="173">
        <f t="shared" si="65"/>
        <v>0.1875</v>
      </c>
      <c r="G146" s="121" t="s">
        <v>118</v>
      </c>
      <c r="H146" s="120">
        <v>7</v>
      </c>
      <c r="I146" s="50">
        <v>9</v>
      </c>
      <c r="J146" s="48">
        <f t="shared" si="66"/>
        <v>8</v>
      </c>
      <c r="K146" s="64">
        <v>8</v>
      </c>
      <c r="L146" s="48">
        <f t="shared" si="68"/>
        <v>0</v>
      </c>
      <c r="M146" s="48">
        <f t="shared" si="69"/>
        <v>3.5</v>
      </c>
      <c r="N146" s="47">
        <f t="shared" si="70"/>
        <v>72</v>
      </c>
      <c r="O146" s="240">
        <f t="shared" si="71"/>
        <v>0</v>
      </c>
      <c r="P146" s="249"/>
      <c r="Q146" s="135"/>
      <c r="R146" s="79">
        <f t="shared" si="72"/>
        <v>0</v>
      </c>
    </row>
    <row r="147" spans="1:18" s="214" customFormat="1" ht="15" customHeight="1">
      <c r="A147" s="54">
        <v>131</v>
      </c>
      <c r="B147" s="66" t="s">
        <v>248</v>
      </c>
      <c r="C147" s="51" t="str">
        <f>A72</f>
        <v>11/10（日）</v>
      </c>
      <c r="D147" s="113">
        <v>0.29166666666666669</v>
      </c>
      <c r="E147" s="113">
        <v>0.47916666666666669</v>
      </c>
      <c r="F147" s="173">
        <f t="shared" si="65"/>
        <v>0.1875</v>
      </c>
      <c r="G147" s="121" t="s">
        <v>118</v>
      </c>
      <c r="H147" s="120">
        <f>14-2</f>
        <v>12</v>
      </c>
      <c r="I147" s="50">
        <f>16-2</f>
        <v>14</v>
      </c>
      <c r="J147" s="48">
        <f t="shared" si="66"/>
        <v>8</v>
      </c>
      <c r="K147" s="64">
        <v>8</v>
      </c>
      <c r="L147" s="48">
        <f t="shared" si="68"/>
        <v>0</v>
      </c>
      <c r="M147" s="48">
        <f t="shared" si="69"/>
        <v>3.5</v>
      </c>
      <c r="N147" s="47">
        <f t="shared" si="70"/>
        <v>112</v>
      </c>
      <c r="O147" s="240">
        <f t="shared" si="71"/>
        <v>0</v>
      </c>
      <c r="P147" s="249"/>
      <c r="Q147" s="135"/>
      <c r="R147" s="79">
        <f t="shared" si="72"/>
        <v>0</v>
      </c>
    </row>
    <row r="148" spans="1:18" s="214" customFormat="1" ht="15" customHeight="1">
      <c r="A148" s="54">
        <v>132</v>
      </c>
      <c r="B148" s="80" t="s">
        <v>247</v>
      </c>
      <c r="C148" s="51" t="str">
        <f>A72</f>
        <v>11/10（日）</v>
      </c>
      <c r="D148" s="113">
        <v>0.29166666666666669</v>
      </c>
      <c r="E148" s="113">
        <v>0.47916666666666669</v>
      </c>
      <c r="F148" s="173">
        <f t="shared" si="65"/>
        <v>0.1875</v>
      </c>
      <c r="G148" s="121" t="s">
        <v>118</v>
      </c>
      <c r="H148" s="120">
        <v>2</v>
      </c>
      <c r="I148" s="50">
        <v>2</v>
      </c>
      <c r="J148" s="48">
        <f t="shared" si="66"/>
        <v>8</v>
      </c>
      <c r="K148" s="64">
        <v>8</v>
      </c>
      <c r="L148" s="48">
        <f t="shared" si="68"/>
        <v>0</v>
      </c>
      <c r="M148" s="48">
        <f t="shared" si="69"/>
        <v>3.5</v>
      </c>
      <c r="N148" s="47">
        <f t="shared" si="70"/>
        <v>16</v>
      </c>
      <c r="O148" s="240">
        <f t="shared" si="71"/>
        <v>0</v>
      </c>
      <c r="P148" s="249"/>
      <c r="Q148" s="135"/>
      <c r="R148" s="79">
        <f t="shared" si="72"/>
        <v>0</v>
      </c>
    </row>
    <row r="149" spans="1:18" s="214" customFormat="1" ht="15" customHeight="1">
      <c r="A149" s="54">
        <v>133</v>
      </c>
      <c r="B149" s="65" t="s">
        <v>246</v>
      </c>
      <c r="C149" s="51" t="str">
        <f>A72</f>
        <v>11/10（日）</v>
      </c>
      <c r="D149" s="113">
        <v>0.29166666666666669</v>
      </c>
      <c r="E149" s="113">
        <v>0.47916666666666669</v>
      </c>
      <c r="F149" s="173">
        <f t="shared" si="65"/>
        <v>0.1875</v>
      </c>
      <c r="G149" s="121" t="s">
        <v>118</v>
      </c>
      <c r="H149" s="120">
        <f>11-1</f>
        <v>10</v>
      </c>
      <c r="I149" s="50">
        <f>13-1</f>
        <v>12</v>
      </c>
      <c r="J149" s="48">
        <f t="shared" si="66"/>
        <v>8</v>
      </c>
      <c r="K149" s="64">
        <v>8</v>
      </c>
      <c r="L149" s="48">
        <f t="shared" si="68"/>
        <v>0</v>
      </c>
      <c r="M149" s="48">
        <f t="shared" si="69"/>
        <v>3.5</v>
      </c>
      <c r="N149" s="47">
        <f t="shared" si="70"/>
        <v>96</v>
      </c>
      <c r="O149" s="240">
        <f t="shared" si="71"/>
        <v>0</v>
      </c>
      <c r="P149" s="249"/>
      <c r="Q149" s="135"/>
      <c r="R149" s="79">
        <f t="shared" si="72"/>
        <v>0</v>
      </c>
    </row>
    <row r="150" spans="1:18" s="214" customFormat="1" ht="15" customHeight="1">
      <c r="A150" s="54">
        <v>134</v>
      </c>
      <c r="B150" s="80" t="s">
        <v>245</v>
      </c>
      <c r="C150" s="51" t="str">
        <f>A72</f>
        <v>11/10（日）</v>
      </c>
      <c r="D150" s="113">
        <v>0.29166666666666669</v>
      </c>
      <c r="E150" s="113">
        <v>0.47916666666666669</v>
      </c>
      <c r="F150" s="173">
        <f t="shared" si="65"/>
        <v>0.1875</v>
      </c>
      <c r="G150" s="121" t="s">
        <v>118</v>
      </c>
      <c r="H150" s="120">
        <v>1</v>
      </c>
      <c r="I150" s="50">
        <v>1</v>
      </c>
      <c r="J150" s="48">
        <f t="shared" si="66"/>
        <v>8</v>
      </c>
      <c r="K150" s="64">
        <v>8</v>
      </c>
      <c r="L150" s="48">
        <f t="shared" si="68"/>
        <v>0</v>
      </c>
      <c r="M150" s="48">
        <f t="shared" si="69"/>
        <v>3.5</v>
      </c>
      <c r="N150" s="47">
        <f t="shared" si="70"/>
        <v>8</v>
      </c>
      <c r="O150" s="240">
        <f t="shared" si="71"/>
        <v>0</v>
      </c>
      <c r="P150" s="249"/>
      <c r="Q150" s="135"/>
      <c r="R150" s="79">
        <f t="shared" si="72"/>
        <v>0</v>
      </c>
    </row>
    <row r="151" spans="1:18" s="214" customFormat="1" ht="15" customHeight="1">
      <c r="A151" s="54">
        <v>135</v>
      </c>
      <c r="B151" s="66" t="s">
        <v>244</v>
      </c>
      <c r="C151" s="53" t="str">
        <f>A72</f>
        <v>11/10（日）</v>
      </c>
      <c r="D151" s="113">
        <v>0.3125</v>
      </c>
      <c r="E151" s="113">
        <v>0.52083333333333337</v>
      </c>
      <c r="F151" s="173">
        <f t="shared" si="65"/>
        <v>0.20833333333333337</v>
      </c>
      <c r="G151" s="167" t="s">
        <v>416</v>
      </c>
      <c r="H151" s="120">
        <v>5</v>
      </c>
      <c r="I151" s="50">
        <v>7</v>
      </c>
      <c r="J151" s="64">
        <f t="shared" si="66"/>
        <v>8</v>
      </c>
      <c r="K151" s="64">
        <v>8</v>
      </c>
      <c r="L151" s="64">
        <f t="shared" si="68"/>
        <v>0</v>
      </c>
      <c r="M151" s="48">
        <f t="shared" si="69"/>
        <v>3</v>
      </c>
      <c r="N151" s="63">
        <f t="shared" si="70"/>
        <v>56</v>
      </c>
      <c r="O151" s="237">
        <f t="shared" si="71"/>
        <v>0</v>
      </c>
      <c r="P151" s="251"/>
      <c r="Q151" s="139"/>
      <c r="R151" s="79">
        <f t="shared" si="72"/>
        <v>0</v>
      </c>
    </row>
    <row r="152" spans="1:18" s="216" customFormat="1" ht="15" customHeight="1">
      <c r="A152" s="54">
        <v>136</v>
      </c>
      <c r="B152" s="80" t="s">
        <v>243</v>
      </c>
      <c r="C152" s="53" t="str">
        <f>A72</f>
        <v>11/10（日）</v>
      </c>
      <c r="D152" s="113">
        <v>0.3125</v>
      </c>
      <c r="E152" s="113">
        <v>0.52083333333333337</v>
      </c>
      <c r="F152" s="173">
        <f t="shared" si="65"/>
        <v>0.20833333333333337</v>
      </c>
      <c r="G152" s="119" t="s">
        <v>236</v>
      </c>
      <c r="H152" s="120">
        <v>1</v>
      </c>
      <c r="I152" s="50">
        <v>1</v>
      </c>
      <c r="J152" s="64">
        <f t="shared" si="66"/>
        <v>8</v>
      </c>
      <c r="K152" s="64">
        <v>8</v>
      </c>
      <c r="L152" s="64">
        <f t="shared" si="68"/>
        <v>0</v>
      </c>
      <c r="M152" s="48">
        <f t="shared" si="69"/>
        <v>3</v>
      </c>
      <c r="N152" s="63">
        <f t="shared" si="70"/>
        <v>8</v>
      </c>
      <c r="O152" s="237">
        <f t="shared" si="71"/>
        <v>0</v>
      </c>
      <c r="P152" s="249"/>
      <c r="Q152" s="139"/>
      <c r="R152" s="79">
        <f t="shared" si="72"/>
        <v>0</v>
      </c>
    </row>
    <row r="153" spans="1:18" s="214" customFormat="1" ht="15" customHeight="1">
      <c r="A153" s="54">
        <v>137</v>
      </c>
      <c r="B153" s="66" t="s">
        <v>242</v>
      </c>
      <c r="C153" s="53" t="str">
        <f>A72</f>
        <v>11/10（日）</v>
      </c>
      <c r="D153" s="113">
        <v>0.3125</v>
      </c>
      <c r="E153" s="113">
        <v>0.52083333333333337</v>
      </c>
      <c r="F153" s="173">
        <f t="shared" si="65"/>
        <v>0.20833333333333337</v>
      </c>
      <c r="G153" s="167" t="s">
        <v>416</v>
      </c>
      <c r="H153" s="120">
        <v>12</v>
      </c>
      <c r="I153" s="50">
        <v>13</v>
      </c>
      <c r="J153" s="64">
        <f t="shared" si="66"/>
        <v>8</v>
      </c>
      <c r="K153" s="64">
        <v>8</v>
      </c>
      <c r="L153" s="64">
        <f t="shared" si="68"/>
        <v>0</v>
      </c>
      <c r="M153" s="48">
        <f t="shared" si="69"/>
        <v>3</v>
      </c>
      <c r="N153" s="63">
        <f t="shared" si="70"/>
        <v>104</v>
      </c>
      <c r="O153" s="237">
        <f t="shared" si="71"/>
        <v>0</v>
      </c>
      <c r="P153" s="251"/>
      <c r="Q153" s="139"/>
      <c r="R153" s="79">
        <f t="shared" si="72"/>
        <v>0</v>
      </c>
    </row>
    <row r="154" spans="1:18" s="216" customFormat="1" ht="15" customHeight="1">
      <c r="A154" s="54">
        <v>138</v>
      </c>
      <c r="B154" s="80" t="s">
        <v>241</v>
      </c>
      <c r="C154" s="53" t="str">
        <f>A72</f>
        <v>11/10（日）</v>
      </c>
      <c r="D154" s="113">
        <v>0.3125</v>
      </c>
      <c r="E154" s="113">
        <v>0.52083333333333337</v>
      </c>
      <c r="F154" s="173">
        <f t="shared" si="65"/>
        <v>0.20833333333333337</v>
      </c>
      <c r="G154" s="119" t="s">
        <v>236</v>
      </c>
      <c r="H154" s="120">
        <v>1</v>
      </c>
      <c r="I154" s="50">
        <v>1</v>
      </c>
      <c r="J154" s="64">
        <f t="shared" si="66"/>
        <v>8</v>
      </c>
      <c r="K154" s="64">
        <v>8</v>
      </c>
      <c r="L154" s="64">
        <f t="shared" si="68"/>
        <v>0</v>
      </c>
      <c r="M154" s="48">
        <f t="shared" si="69"/>
        <v>3</v>
      </c>
      <c r="N154" s="63">
        <f t="shared" si="70"/>
        <v>8</v>
      </c>
      <c r="O154" s="237">
        <f t="shared" si="71"/>
        <v>0</v>
      </c>
      <c r="P154" s="249"/>
      <c r="Q154" s="139"/>
      <c r="R154" s="79">
        <f t="shared" si="72"/>
        <v>0</v>
      </c>
    </row>
    <row r="155" spans="1:18" s="214" customFormat="1" ht="15" customHeight="1">
      <c r="A155" s="54">
        <v>139</v>
      </c>
      <c r="B155" s="65" t="s">
        <v>240</v>
      </c>
      <c r="C155" s="51" t="str">
        <f>A72</f>
        <v>11/10（日）</v>
      </c>
      <c r="D155" s="113">
        <v>0.3125</v>
      </c>
      <c r="E155" s="113">
        <v>0.47916666666666669</v>
      </c>
      <c r="F155" s="173">
        <f t="shared" si="65"/>
        <v>0.16666666666666669</v>
      </c>
      <c r="G155" s="121" t="s">
        <v>229</v>
      </c>
      <c r="H155" s="120">
        <v>11</v>
      </c>
      <c r="I155" s="50">
        <v>12</v>
      </c>
      <c r="J155" s="64">
        <f t="shared" si="66"/>
        <v>8</v>
      </c>
      <c r="K155" s="64">
        <v>8</v>
      </c>
      <c r="L155" s="48">
        <f t="shared" si="68"/>
        <v>0</v>
      </c>
      <c r="M155" s="48">
        <f t="shared" si="69"/>
        <v>4</v>
      </c>
      <c r="N155" s="63">
        <f t="shared" si="70"/>
        <v>96</v>
      </c>
      <c r="O155" s="240">
        <f t="shared" si="71"/>
        <v>0</v>
      </c>
      <c r="P155" s="249"/>
      <c r="Q155" s="135"/>
      <c r="R155" s="79">
        <f t="shared" si="72"/>
        <v>0</v>
      </c>
    </row>
    <row r="156" spans="1:18" s="216" customFormat="1" ht="15" customHeight="1">
      <c r="A156" s="54">
        <v>140</v>
      </c>
      <c r="B156" s="80" t="s">
        <v>239</v>
      </c>
      <c r="C156" s="51" t="str">
        <f>A72</f>
        <v>11/10（日）</v>
      </c>
      <c r="D156" s="113">
        <v>0.3125</v>
      </c>
      <c r="E156" s="113">
        <v>0.47916666666666669</v>
      </c>
      <c r="F156" s="173">
        <f t="shared" si="65"/>
        <v>0.16666666666666669</v>
      </c>
      <c r="G156" s="121" t="s">
        <v>229</v>
      </c>
      <c r="H156" s="120">
        <v>1</v>
      </c>
      <c r="I156" s="50">
        <v>1</v>
      </c>
      <c r="J156" s="64">
        <f t="shared" si="66"/>
        <v>8</v>
      </c>
      <c r="K156" s="64">
        <v>8</v>
      </c>
      <c r="L156" s="48">
        <f t="shared" si="68"/>
        <v>0</v>
      </c>
      <c r="M156" s="48">
        <f t="shared" si="69"/>
        <v>4</v>
      </c>
      <c r="N156" s="63">
        <f t="shared" si="70"/>
        <v>8</v>
      </c>
      <c r="O156" s="240">
        <f t="shared" si="71"/>
        <v>0</v>
      </c>
      <c r="P156" s="249"/>
      <c r="Q156" s="135"/>
      <c r="R156" s="79">
        <f t="shared" si="72"/>
        <v>0</v>
      </c>
    </row>
    <row r="157" spans="1:18" s="214" customFormat="1" ht="15" customHeight="1">
      <c r="A157" s="54">
        <v>141</v>
      </c>
      <c r="B157" s="66" t="s">
        <v>238</v>
      </c>
      <c r="C157" s="53" t="str">
        <f>A72</f>
        <v>11/10（日）</v>
      </c>
      <c r="D157" s="113">
        <v>0.3125</v>
      </c>
      <c r="E157" s="113">
        <v>0.52083333333333337</v>
      </c>
      <c r="F157" s="173">
        <f t="shared" si="65"/>
        <v>0.20833333333333337</v>
      </c>
      <c r="G157" s="119" t="s">
        <v>236</v>
      </c>
      <c r="H157" s="120">
        <v>8</v>
      </c>
      <c r="I157" s="50">
        <v>10</v>
      </c>
      <c r="J157" s="64">
        <f t="shared" si="66"/>
        <v>8</v>
      </c>
      <c r="K157" s="64">
        <v>8</v>
      </c>
      <c r="L157" s="64">
        <f t="shared" si="68"/>
        <v>0</v>
      </c>
      <c r="M157" s="48">
        <f t="shared" si="69"/>
        <v>3</v>
      </c>
      <c r="N157" s="63">
        <f t="shared" si="70"/>
        <v>80</v>
      </c>
      <c r="O157" s="237">
        <f t="shared" si="71"/>
        <v>0</v>
      </c>
      <c r="P157" s="251"/>
      <c r="Q157" s="139"/>
      <c r="R157" s="79">
        <f t="shared" si="72"/>
        <v>0</v>
      </c>
    </row>
    <row r="158" spans="1:18" s="216" customFormat="1" ht="15" customHeight="1">
      <c r="A158" s="54">
        <v>142</v>
      </c>
      <c r="B158" s="80" t="s">
        <v>237</v>
      </c>
      <c r="C158" s="53" t="str">
        <f>A72</f>
        <v>11/10（日）</v>
      </c>
      <c r="D158" s="113">
        <v>0.3125</v>
      </c>
      <c r="E158" s="113">
        <v>0.52083333333333337</v>
      </c>
      <c r="F158" s="173">
        <f t="shared" si="65"/>
        <v>0.20833333333333337</v>
      </c>
      <c r="G158" s="119" t="s">
        <v>236</v>
      </c>
      <c r="H158" s="120">
        <v>1</v>
      </c>
      <c r="I158" s="50">
        <v>1</v>
      </c>
      <c r="J158" s="64">
        <f t="shared" si="66"/>
        <v>8</v>
      </c>
      <c r="K158" s="64">
        <v>8</v>
      </c>
      <c r="L158" s="64">
        <f t="shared" si="68"/>
        <v>0</v>
      </c>
      <c r="M158" s="48">
        <f t="shared" si="69"/>
        <v>3</v>
      </c>
      <c r="N158" s="63">
        <f t="shared" si="70"/>
        <v>8</v>
      </c>
      <c r="O158" s="237">
        <f t="shared" si="71"/>
        <v>0</v>
      </c>
      <c r="P158" s="249"/>
      <c r="Q158" s="139"/>
      <c r="R158" s="79">
        <f t="shared" si="72"/>
        <v>0</v>
      </c>
    </row>
    <row r="159" spans="1:18" s="214" customFormat="1" ht="15" customHeight="1">
      <c r="A159" s="54">
        <v>143</v>
      </c>
      <c r="B159" s="65" t="s">
        <v>235</v>
      </c>
      <c r="C159" s="51" t="str">
        <f>A72</f>
        <v>11/10（日）</v>
      </c>
      <c r="D159" s="113">
        <v>0.3125</v>
      </c>
      <c r="E159" s="113">
        <v>0.47916666666666669</v>
      </c>
      <c r="F159" s="173">
        <f t="shared" si="65"/>
        <v>0.16666666666666669</v>
      </c>
      <c r="G159" s="121" t="s">
        <v>229</v>
      </c>
      <c r="H159" s="120">
        <v>3</v>
      </c>
      <c r="I159" s="50">
        <v>4</v>
      </c>
      <c r="J159" s="64">
        <f t="shared" si="66"/>
        <v>8</v>
      </c>
      <c r="K159" s="64">
        <v>8</v>
      </c>
      <c r="L159" s="48">
        <f t="shared" si="68"/>
        <v>0</v>
      </c>
      <c r="M159" s="48">
        <f t="shared" si="69"/>
        <v>4</v>
      </c>
      <c r="N159" s="63">
        <f t="shared" si="70"/>
        <v>32</v>
      </c>
      <c r="O159" s="240">
        <f t="shared" si="71"/>
        <v>0</v>
      </c>
      <c r="P159" s="249"/>
      <c r="Q159" s="135"/>
      <c r="R159" s="79">
        <f t="shared" si="72"/>
        <v>0</v>
      </c>
    </row>
    <row r="160" spans="1:18" s="216" customFormat="1" ht="15" customHeight="1">
      <c r="A160" s="54">
        <v>144</v>
      </c>
      <c r="B160" s="80" t="s">
        <v>234</v>
      </c>
      <c r="C160" s="51" t="str">
        <f>A72</f>
        <v>11/10（日）</v>
      </c>
      <c r="D160" s="113">
        <v>0.3125</v>
      </c>
      <c r="E160" s="113">
        <v>0.47916666666666669</v>
      </c>
      <c r="F160" s="173">
        <f t="shared" si="65"/>
        <v>0.16666666666666669</v>
      </c>
      <c r="G160" s="121" t="s">
        <v>229</v>
      </c>
      <c r="H160" s="120">
        <v>1</v>
      </c>
      <c r="I160" s="50">
        <v>1</v>
      </c>
      <c r="J160" s="64">
        <f t="shared" si="66"/>
        <v>8</v>
      </c>
      <c r="K160" s="64">
        <v>8</v>
      </c>
      <c r="L160" s="48">
        <f t="shared" si="68"/>
        <v>0</v>
      </c>
      <c r="M160" s="48">
        <f t="shared" si="69"/>
        <v>4</v>
      </c>
      <c r="N160" s="63">
        <f t="shared" si="70"/>
        <v>8</v>
      </c>
      <c r="O160" s="240">
        <f t="shared" si="71"/>
        <v>0</v>
      </c>
      <c r="P160" s="249"/>
      <c r="Q160" s="135"/>
      <c r="R160" s="79">
        <f t="shared" si="72"/>
        <v>0</v>
      </c>
    </row>
    <row r="161" spans="1:18" s="214" customFormat="1" ht="15" customHeight="1">
      <c r="A161" s="54">
        <v>145</v>
      </c>
      <c r="B161" s="65" t="s">
        <v>233</v>
      </c>
      <c r="C161" s="51" t="str">
        <f>A72</f>
        <v>11/10（日）</v>
      </c>
      <c r="D161" s="113">
        <v>0.3125</v>
      </c>
      <c r="E161" s="113">
        <v>0.47916666666666669</v>
      </c>
      <c r="F161" s="173">
        <f t="shared" si="65"/>
        <v>0.16666666666666669</v>
      </c>
      <c r="G161" s="121" t="s">
        <v>229</v>
      </c>
      <c r="H161" s="120">
        <v>3</v>
      </c>
      <c r="I161" s="50">
        <v>4</v>
      </c>
      <c r="J161" s="64">
        <f t="shared" si="66"/>
        <v>8</v>
      </c>
      <c r="K161" s="64">
        <v>8</v>
      </c>
      <c r="L161" s="48">
        <f t="shared" si="68"/>
        <v>0</v>
      </c>
      <c r="M161" s="48">
        <f t="shared" si="69"/>
        <v>4</v>
      </c>
      <c r="N161" s="63">
        <f t="shared" si="70"/>
        <v>32</v>
      </c>
      <c r="O161" s="240">
        <f t="shared" si="71"/>
        <v>0</v>
      </c>
      <c r="P161" s="249"/>
      <c r="Q161" s="135"/>
      <c r="R161" s="79">
        <f t="shared" si="72"/>
        <v>0</v>
      </c>
    </row>
    <row r="162" spans="1:18" s="216" customFormat="1" ht="15" customHeight="1">
      <c r="A162" s="54">
        <v>146</v>
      </c>
      <c r="B162" s="80" t="s">
        <v>232</v>
      </c>
      <c r="C162" s="51" t="str">
        <f>A72</f>
        <v>11/10（日）</v>
      </c>
      <c r="D162" s="113">
        <v>0.3125</v>
      </c>
      <c r="E162" s="113">
        <v>0.47916666666666669</v>
      </c>
      <c r="F162" s="173">
        <f t="shared" si="65"/>
        <v>0.16666666666666669</v>
      </c>
      <c r="G162" s="121" t="s">
        <v>229</v>
      </c>
      <c r="H162" s="120">
        <v>1</v>
      </c>
      <c r="I162" s="50">
        <v>1</v>
      </c>
      <c r="J162" s="64">
        <f t="shared" si="66"/>
        <v>8</v>
      </c>
      <c r="K162" s="64">
        <v>8</v>
      </c>
      <c r="L162" s="48">
        <f t="shared" si="68"/>
        <v>0</v>
      </c>
      <c r="M162" s="48">
        <f t="shared" si="69"/>
        <v>4</v>
      </c>
      <c r="N162" s="63">
        <f t="shared" si="70"/>
        <v>8</v>
      </c>
      <c r="O162" s="240">
        <f t="shared" si="71"/>
        <v>0</v>
      </c>
      <c r="P162" s="249"/>
      <c r="Q162" s="135"/>
      <c r="R162" s="79">
        <f t="shared" si="72"/>
        <v>0</v>
      </c>
    </row>
    <row r="163" spans="1:18" s="214" customFormat="1" ht="15" customHeight="1">
      <c r="A163" s="54">
        <v>147</v>
      </c>
      <c r="B163" s="65" t="s">
        <v>231</v>
      </c>
      <c r="C163" s="51" t="str">
        <f>A72</f>
        <v>11/10（日）</v>
      </c>
      <c r="D163" s="113">
        <v>0.3125</v>
      </c>
      <c r="E163" s="113">
        <v>0.47916666666666669</v>
      </c>
      <c r="F163" s="173">
        <f t="shared" si="65"/>
        <v>0.16666666666666669</v>
      </c>
      <c r="G163" s="121" t="s">
        <v>229</v>
      </c>
      <c r="H163" s="120">
        <v>3</v>
      </c>
      <c r="I163" s="50">
        <v>5</v>
      </c>
      <c r="J163" s="64">
        <f t="shared" si="66"/>
        <v>8</v>
      </c>
      <c r="K163" s="64">
        <v>8</v>
      </c>
      <c r="L163" s="48">
        <f t="shared" si="68"/>
        <v>0</v>
      </c>
      <c r="M163" s="48">
        <f t="shared" si="69"/>
        <v>4</v>
      </c>
      <c r="N163" s="63">
        <f t="shared" si="70"/>
        <v>40</v>
      </c>
      <c r="O163" s="240">
        <f t="shared" si="71"/>
        <v>0</v>
      </c>
      <c r="P163" s="249"/>
      <c r="Q163" s="135"/>
      <c r="R163" s="79">
        <f t="shared" si="72"/>
        <v>0</v>
      </c>
    </row>
    <row r="164" spans="1:18" s="216" customFormat="1" ht="15" customHeight="1">
      <c r="A164" s="54">
        <v>148</v>
      </c>
      <c r="B164" s="80" t="s">
        <v>230</v>
      </c>
      <c r="C164" s="51" t="str">
        <f>A72</f>
        <v>11/10（日）</v>
      </c>
      <c r="D164" s="113">
        <v>0.3125</v>
      </c>
      <c r="E164" s="113">
        <v>0.47916666666666669</v>
      </c>
      <c r="F164" s="173">
        <f t="shared" si="65"/>
        <v>0.16666666666666669</v>
      </c>
      <c r="G164" s="121" t="s">
        <v>229</v>
      </c>
      <c r="H164" s="120">
        <v>1</v>
      </c>
      <c r="I164" s="50">
        <v>1</v>
      </c>
      <c r="J164" s="64">
        <f t="shared" si="66"/>
        <v>8</v>
      </c>
      <c r="K164" s="64">
        <v>8</v>
      </c>
      <c r="L164" s="48">
        <f t="shared" si="68"/>
        <v>0</v>
      </c>
      <c r="M164" s="48">
        <f t="shared" si="69"/>
        <v>4</v>
      </c>
      <c r="N164" s="63">
        <f t="shared" si="70"/>
        <v>8</v>
      </c>
      <c r="O164" s="240">
        <f t="shared" si="71"/>
        <v>0</v>
      </c>
      <c r="P164" s="249"/>
      <c r="Q164" s="135"/>
      <c r="R164" s="79">
        <f t="shared" si="72"/>
        <v>0</v>
      </c>
    </row>
    <row r="165" spans="1:18" s="214" customFormat="1" ht="15" customHeight="1">
      <c r="A165" s="54">
        <v>149</v>
      </c>
      <c r="B165" s="65" t="s">
        <v>228</v>
      </c>
      <c r="C165" s="51" t="str">
        <f>A72</f>
        <v>11/10（日）</v>
      </c>
      <c r="D165" s="113">
        <v>0.3125</v>
      </c>
      <c r="E165" s="113">
        <v>0.5</v>
      </c>
      <c r="F165" s="173">
        <f t="shared" si="65"/>
        <v>0.1875</v>
      </c>
      <c r="G165" s="121" t="s">
        <v>111</v>
      </c>
      <c r="H165" s="120">
        <f>8-1</f>
        <v>7</v>
      </c>
      <c r="I165" s="50">
        <f>9-1</f>
        <v>8</v>
      </c>
      <c r="J165" s="64">
        <f t="shared" si="66"/>
        <v>8</v>
      </c>
      <c r="K165" s="64">
        <v>8</v>
      </c>
      <c r="L165" s="48">
        <f t="shared" si="68"/>
        <v>0</v>
      </c>
      <c r="M165" s="48">
        <f t="shared" si="69"/>
        <v>3.5</v>
      </c>
      <c r="N165" s="63">
        <f t="shared" si="70"/>
        <v>64</v>
      </c>
      <c r="O165" s="240">
        <f t="shared" si="71"/>
        <v>0</v>
      </c>
      <c r="P165" s="249"/>
      <c r="Q165" s="135"/>
      <c r="R165" s="79">
        <f t="shared" si="72"/>
        <v>0</v>
      </c>
    </row>
    <row r="166" spans="1:18" s="216" customFormat="1" ht="15" customHeight="1">
      <c r="A166" s="54">
        <v>150</v>
      </c>
      <c r="B166" s="80" t="s">
        <v>227</v>
      </c>
      <c r="C166" s="51" t="str">
        <f>A72</f>
        <v>11/10（日）</v>
      </c>
      <c r="D166" s="113">
        <v>0.3125</v>
      </c>
      <c r="E166" s="113">
        <v>0.5</v>
      </c>
      <c r="F166" s="173">
        <f t="shared" si="65"/>
        <v>0.1875</v>
      </c>
      <c r="G166" s="121" t="s">
        <v>111</v>
      </c>
      <c r="H166" s="120">
        <v>1</v>
      </c>
      <c r="I166" s="50">
        <v>1</v>
      </c>
      <c r="J166" s="64">
        <f t="shared" si="66"/>
        <v>8</v>
      </c>
      <c r="K166" s="64">
        <v>8</v>
      </c>
      <c r="L166" s="48">
        <f t="shared" si="68"/>
        <v>0</v>
      </c>
      <c r="M166" s="48">
        <f t="shared" si="69"/>
        <v>3.5</v>
      </c>
      <c r="N166" s="63">
        <f t="shared" si="70"/>
        <v>8</v>
      </c>
      <c r="O166" s="240">
        <f t="shared" si="71"/>
        <v>0</v>
      </c>
      <c r="P166" s="249"/>
      <c r="Q166" s="135"/>
      <c r="R166" s="79">
        <f t="shared" si="72"/>
        <v>0</v>
      </c>
    </row>
    <row r="167" spans="1:18" s="214" customFormat="1" ht="15" customHeight="1">
      <c r="A167" s="54">
        <v>151</v>
      </c>
      <c r="B167" s="65" t="s">
        <v>226</v>
      </c>
      <c r="C167" s="51" t="str">
        <f>A72</f>
        <v>11/10（日）</v>
      </c>
      <c r="D167" s="113">
        <v>0.3125</v>
      </c>
      <c r="E167" s="113">
        <v>0.5</v>
      </c>
      <c r="F167" s="173">
        <f t="shared" si="65"/>
        <v>0.1875</v>
      </c>
      <c r="G167" s="121" t="s">
        <v>111</v>
      </c>
      <c r="H167" s="120">
        <f>3-1</f>
        <v>2</v>
      </c>
      <c r="I167" s="50">
        <f>3-1</f>
        <v>2</v>
      </c>
      <c r="J167" s="64">
        <f t="shared" si="66"/>
        <v>8</v>
      </c>
      <c r="K167" s="64">
        <v>8</v>
      </c>
      <c r="L167" s="48">
        <f t="shared" si="68"/>
        <v>0</v>
      </c>
      <c r="M167" s="48">
        <f t="shared" si="69"/>
        <v>3.5</v>
      </c>
      <c r="N167" s="63">
        <f t="shared" si="70"/>
        <v>16</v>
      </c>
      <c r="O167" s="240">
        <f t="shared" si="71"/>
        <v>0</v>
      </c>
      <c r="P167" s="249"/>
      <c r="Q167" s="135"/>
      <c r="R167" s="79">
        <f t="shared" si="72"/>
        <v>0</v>
      </c>
    </row>
    <row r="168" spans="1:18" s="214" customFormat="1" ht="15" customHeight="1">
      <c r="A168" s="54">
        <v>152</v>
      </c>
      <c r="B168" s="65" t="s">
        <v>225</v>
      </c>
      <c r="C168" s="51" t="str">
        <f>A72</f>
        <v>11/10（日）</v>
      </c>
      <c r="D168" s="113">
        <v>0.3125</v>
      </c>
      <c r="E168" s="113">
        <v>0.5</v>
      </c>
      <c r="F168" s="173">
        <f t="shared" si="65"/>
        <v>0.1875</v>
      </c>
      <c r="G168" s="121" t="s">
        <v>111</v>
      </c>
      <c r="H168" s="120">
        <v>2</v>
      </c>
      <c r="I168" s="50">
        <v>3</v>
      </c>
      <c r="J168" s="64">
        <f t="shared" si="66"/>
        <v>8</v>
      </c>
      <c r="K168" s="64">
        <v>8</v>
      </c>
      <c r="L168" s="48">
        <f t="shared" si="68"/>
        <v>0</v>
      </c>
      <c r="M168" s="48">
        <f t="shared" si="69"/>
        <v>3.5</v>
      </c>
      <c r="N168" s="63">
        <f t="shared" si="70"/>
        <v>24</v>
      </c>
      <c r="O168" s="240">
        <f t="shared" si="71"/>
        <v>0</v>
      </c>
      <c r="P168" s="249"/>
      <c r="Q168" s="135"/>
      <c r="R168" s="79">
        <f t="shared" si="72"/>
        <v>0</v>
      </c>
    </row>
    <row r="169" spans="1:18" s="216" customFormat="1" ht="15" customHeight="1">
      <c r="A169" s="54">
        <v>153</v>
      </c>
      <c r="B169" s="80" t="s">
        <v>224</v>
      </c>
      <c r="C169" s="51" t="str">
        <f>A72</f>
        <v>11/10（日）</v>
      </c>
      <c r="D169" s="113">
        <v>0.3125</v>
      </c>
      <c r="E169" s="113">
        <v>0.5</v>
      </c>
      <c r="F169" s="173">
        <f t="shared" si="65"/>
        <v>0.1875</v>
      </c>
      <c r="G169" s="121" t="s">
        <v>111</v>
      </c>
      <c r="H169" s="120">
        <v>1</v>
      </c>
      <c r="I169" s="50">
        <v>1</v>
      </c>
      <c r="J169" s="64">
        <f t="shared" si="66"/>
        <v>8</v>
      </c>
      <c r="K169" s="64">
        <v>8</v>
      </c>
      <c r="L169" s="48">
        <f t="shared" si="68"/>
        <v>0</v>
      </c>
      <c r="M169" s="48">
        <f t="shared" si="69"/>
        <v>3.5</v>
      </c>
      <c r="N169" s="63">
        <f t="shared" si="70"/>
        <v>8</v>
      </c>
      <c r="O169" s="240">
        <f t="shared" si="71"/>
        <v>0</v>
      </c>
      <c r="P169" s="249"/>
      <c r="Q169" s="135"/>
      <c r="R169" s="79">
        <f t="shared" si="72"/>
        <v>0</v>
      </c>
    </row>
    <row r="170" spans="1:18" s="214" customFormat="1" ht="15" customHeight="1">
      <c r="A170" s="54">
        <v>154</v>
      </c>
      <c r="B170" s="65" t="s">
        <v>223</v>
      </c>
      <c r="C170" s="51" t="str">
        <f>A72</f>
        <v>11/10（日）</v>
      </c>
      <c r="D170" s="113">
        <v>0.3125</v>
      </c>
      <c r="E170" s="113">
        <v>0.5</v>
      </c>
      <c r="F170" s="173">
        <f t="shared" si="65"/>
        <v>0.1875</v>
      </c>
      <c r="G170" s="121" t="s">
        <v>111</v>
      </c>
      <c r="H170" s="120">
        <v>2</v>
      </c>
      <c r="I170" s="50">
        <v>2</v>
      </c>
      <c r="J170" s="64">
        <f t="shared" si="66"/>
        <v>8</v>
      </c>
      <c r="K170" s="64">
        <v>8</v>
      </c>
      <c r="L170" s="48">
        <f t="shared" si="68"/>
        <v>0</v>
      </c>
      <c r="M170" s="48">
        <f t="shared" si="69"/>
        <v>3.5</v>
      </c>
      <c r="N170" s="63">
        <f t="shared" si="70"/>
        <v>16</v>
      </c>
      <c r="O170" s="240">
        <f t="shared" si="71"/>
        <v>0</v>
      </c>
      <c r="P170" s="249"/>
      <c r="Q170" s="135"/>
      <c r="R170" s="79">
        <f t="shared" si="72"/>
        <v>0</v>
      </c>
    </row>
    <row r="171" spans="1:18" s="214" customFormat="1" ht="15" customHeight="1">
      <c r="A171" s="54">
        <v>155</v>
      </c>
      <c r="B171" s="66" t="s">
        <v>222</v>
      </c>
      <c r="C171" s="51" t="str">
        <f>A72</f>
        <v>11/10（日）</v>
      </c>
      <c r="D171" s="113">
        <v>0.3125</v>
      </c>
      <c r="E171" s="113">
        <v>0.5</v>
      </c>
      <c r="F171" s="173">
        <f t="shared" si="65"/>
        <v>0.1875</v>
      </c>
      <c r="G171" s="121" t="s">
        <v>111</v>
      </c>
      <c r="H171" s="120">
        <v>3</v>
      </c>
      <c r="I171" s="50">
        <v>4</v>
      </c>
      <c r="J171" s="64">
        <f t="shared" si="66"/>
        <v>8</v>
      </c>
      <c r="K171" s="64">
        <v>8</v>
      </c>
      <c r="L171" s="48">
        <f t="shared" si="68"/>
        <v>0</v>
      </c>
      <c r="M171" s="48">
        <f t="shared" si="69"/>
        <v>3.5</v>
      </c>
      <c r="N171" s="63">
        <f t="shared" si="70"/>
        <v>32</v>
      </c>
      <c r="O171" s="240">
        <f t="shared" si="71"/>
        <v>0</v>
      </c>
      <c r="P171" s="249"/>
      <c r="Q171" s="135"/>
      <c r="R171" s="79">
        <f t="shared" si="72"/>
        <v>0</v>
      </c>
    </row>
    <row r="172" spans="1:18" s="214" customFormat="1" ht="15" customHeight="1">
      <c r="A172" s="54">
        <v>156</v>
      </c>
      <c r="B172" s="168" t="s">
        <v>417</v>
      </c>
      <c r="C172" s="51" t="str">
        <f>A72</f>
        <v>11/10（日）</v>
      </c>
      <c r="D172" s="113">
        <v>0.3125</v>
      </c>
      <c r="E172" s="113">
        <v>0.5625</v>
      </c>
      <c r="F172" s="173">
        <f t="shared" ref="F172:F235" si="73">E172-D172</f>
        <v>0.25</v>
      </c>
      <c r="G172" s="119" t="s">
        <v>209</v>
      </c>
      <c r="H172" s="120">
        <v>1</v>
      </c>
      <c r="I172" s="50">
        <v>1</v>
      </c>
      <c r="J172" s="64">
        <f t="shared" ref="J172:J235" si="74">SUM($K172:$L172)</f>
        <v>8</v>
      </c>
      <c r="K172" s="64">
        <v>8</v>
      </c>
      <c r="L172" s="48">
        <f t="shared" ref="L172:L235" si="75">TEXT(MAX(0,MIN($E172,"5:00")-MAX($D172,"00:00")),"h:mm")*24+TEXT(MAX(0,MIN($E172,"29:00")-MAX($D172,"22:00")),"h:mm")*24</f>
        <v>0</v>
      </c>
      <c r="M172" s="48">
        <f t="shared" si="69"/>
        <v>2</v>
      </c>
      <c r="N172" s="63">
        <f t="shared" ref="N172:N235" si="76">K172*I172</f>
        <v>8</v>
      </c>
      <c r="O172" s="240">
        <f t="shared" ref="O172:O235" si="77">L172*I172</f>
        <v>0</v>
      </c>
      <c r="P172" s="249"/>
      <c r="Q172" s="135"/>
      <c r="R172" s="79">
        <f t="shared" ref="R172:R235" si="78">ROUNDDOWN(P172*N172+Q172*O172,0)</f>
        <v>0</v>
      </c>
    </row>
    <row r="173" spans="1:18" s="214" customFormat="1" ht="15" customHeight="1">
      <c r="A173" s="54">
        <v>157</v>
      </c>
      <c r="B173" s="66" t="s">
        <v>221</v>
      </c>
      <c r="C173" s="51" t="str">
        <f>A72</f>
        <v>11/10（日）</v>
      </c>
      <c r="D173" s="113">
        <v>0.3125</v>
      </c>
      <c r="E173" s="113">
        <v>0.5</v>
      </c>
      <c r="F173" s="173">
        <f t="shared" si="73"/>
        <v>0.1875</v>
      </c>
      <c r="G173" s="121" t="s">
        <v>111</v>
      </c>
      <c r="H173" s="120">
        <v>3</v>
      </c>
      <c r="I173" s="50">
        <v>3</v>
      </c>
      <c r="J173" s="64">
        <f t="shared" si="74"/>
        <v>8</v>
      </c>
      <c r="K173" s="64">
        <v>8</v>
      </c>
      <c r="L173" s="48">
        <f t="shared" si="75"/>
        <v>0</v>
      </c>
      <c r="M173" s="48">
        <f t="shared" ref="M173:M236" si="79">IF((K173+L173-TEXT((F173),"h:mm")*24)&lt;0,0,(K173+L173-TEXT((F173),"h:mm")*24))</f>
        <v>3.5</v>
      </c>
      <c r="N173" s="63">
        <f t="shared" si="76"/>
        <v>24</v>
      </c>
      <c r="O173" s="240">
        <f t="shared" si="77"/>
        <v>0</v>
      </c>
      <c r="P173" s="249"/>
      <c r="Q173" s="135"/>
      <c r="R173" s="79">
        <f t="shared" si="78"/>
        <v>0</v>
      </c>
    </row>
    <row r="174" spans="1:18" s="214" customFormat="1" ht="15" customHeight="1">
      <c r="A174" s="54">
        <v>158</v>
      </c>
      <c r="B174" s="66" t="s">
        <v>220</v>
      </c>
      <c r="C174" s="51" t="str">
        <f>A72</f>
        <v>11/10（日）</v>
      </c>
      <c r="D174" s="113">
        <v>0.3125</v>
      </c>
      <c r="E174" s="113">
        <v>0.5</v>
      </c>
      <c r="F174" s="173">
        <f t="shared" si="73"/>
        <v>0.1875</v>
      </c>
      <c r="G174" s="121" t="s">
        <v>111</v>
      </c>
      <c r="H174" s="120">
        <v>1</v>
      </c>
      <c r="I174" s="50">
        <v>2</v>
      </c>
      <c r="J174" s="64">
        <f t="shared" si="74"/>
        <v>8</v>
      </c>
      <c r="K174" s="64">
        <v>8</v>
      </c>
      <c r="L174" s="48">
        <f t="shared" si="75"/>
        <v>0</v>
      </c>
      <c r="M174" s="48">
        <f t="shared" si="79"/>
        <v>3.5</v>
      </c>
      <c r="N174" s="63">
        <f t="shared" si="76"/>
        <v>16</v>
      </c>
      <c r="O174" s="240">
        <f t="shared" si="77"/>
        <v>0</v>
      </c>
      <c r="P174" s="249"/>
      <c r="Q174" s="135"/>
      <c r="R174" s="79">
        <f t="shared" si="78"/>
        <v>0</v>
      </c>
    </row>
    <row r="175" spans="1:18" s="216" customFormat="1" ht="15" customHeight="1">
      <c r="A175" s="54">
        <v>159</v>
      </c>
      <c r="B175" s="80" t="s">
        <v>219</v>
      </c>
      <c r="C175" s="51" t="str">
        <f>A72</f>
        <v>11/10（日）</v>
      </c>
      <c r="D175" s="113">
        <v>0.3125</v>
      </c>
      <c r="E175" s="113">
        <v>0.5</v>
      </c>
      <c r="F175" s="173">
        <f t="shared" si="73"/>
        <v>0.1875</v>
      </c>
      <c r="G175" s="121" t="s">
        <v>111</v>
      </c>
      <c r="H175" s="120">
        <v>0</v>
      </c>
      <c r="I175" s="50">
        <v>1</v>
      </c>
      <c r="J175" s="64">
        <f t="shared" si="74"/>
        <v>8</v>
      </c>
      <c r="K175" s="64">
        <v>8</v>
      </c>
      <c r="L175" s="48">
        <f t="shared" si="75"/>
        <v>0</v>
      </c>
      <c r="M175" s="48">
        <f t="shared" si="79"/>
        <v>3.5</v>
      </c>
      <c r="N175" s="63">
        <f t="shared" si="76"/>
        <v>8</v>
      </c>
      <c r="O175" s="240">
        <f t="shared" si="77"/>
        <v>0</v>
      </c>
      <c r="P175" s="249"/>
      <c r="Q175" s="135"/>
      <c r="R175" s="79">
        <f t="shared" si="78"/>
        <v>0</v>
      </c>
    </row>
    <row r="176" spans="1:18" s="214" customFormat="1" ht="15" customHeight="1">
      <c r="A176" s="54">
        <v>160</v>
      </c>
      <c r="B176" s="66" t="s">
        <v>218</v>
      </c>
      <c r="C176" s="51" t="str">
        <f>A72</f>
        <v>11/10（日）</v>
      </c>
      <c r="D176" s="113">
        <v>0.3125</v>
      </c>
      <c r="E176" s="113">
        <v>0.5</v>
      </c>
      <c r="F176" s="173">
        <f t="shared" si="73"/>
        <v>0.1875</v>
      </c>
      <c r="G176" s="121" t="s">
        <v>111</v>
      </c>
      <c r="H176" s="120">
        <v>1</v>
      </c>
      <c r="I176" s="50">
        <v>1</v>
      </c>
      <c r="J176" s="64">
        <f t="shared" si="74"/>
        <v>8</v>
      </c>
      <c r="K176" s="64">
        <v>8</v>
      </c>
      <c r="L176" s="48">
        <f t="shared" si="75"/>
        <v>0</v>
      </c>
      <c r="M176" s="48">
        <f t="shared" si="79"/>
        <v>3.5</v>
      </c>
      <c r="N176" s="63">
        <f t="shared" si="76"/>
        <v>8</v>
      </c>
      <c r="O176" s="240">
        <f t="shared" si="77"/>
        <v>0</v>
      </c>
      <c r="P176" s="249"/>
      <c r="Q176" s="135"/>
      <c r="R176" s="79">
        <f t="shared" si="78"/>
        <v>0</v>
      </c>
    </row>
    <row r="177" spans="1:18" s="214" customFormat="1" ht="15" customHeight="1">
      <c r="A177" s="54">
        <v>161</v>
      </c>
      <c r="B177" s="66" t="s">
        <v>217</v>
      </c>
      <c r="C177" s="51" t="str">
        <f>A72</f>
        <v>11/10（日）</v>
      </c>
      <c r="D177" s="113">
        <v>0.3125</v>
      </c>
      <c r="E177" s="113">
        <v>0.5</v>
      </c>
      <c r="F177" s="173">
        <f t="shared" si="73"/>
        <v>0.1875</v>
      </c>
      <c r="G177" s="121" t="s">
        <v>111</v>
      </c>
      <c r="H177" s="120">
        <v>4</v>
      </c>
      <c r="I177" s="50">
        <v>5</v>
      </c>
      <c r="J177" s="64">
        <f t="shared" si="74"/>
        <v>8</v>
      </c>
      <c r="K177" s="64">
        <v>8</v>
      </c>
      <c r="L177" s="48">
        <f t="shared" si="75"/>
        <v>0</v>
      </c>
      <c r="M177" s="48">
        <f t="shared" si="79"/>
        <v>3.5</v>
      </c>
      <c r="N177" s="63">
        <f t="shared" si="76"/>
        <v>40</v>
      </c>
      <c r="O177" s="240">
        <f t="shared" si="77"/>
        <v>0</v>
      </c>
      <c r="P177" s="249"/>
      <c r="Q177" s="135"/>
      <c r="R177" s="79">
        <f t="shared" si="78"/>
        <v>0</v>
      </c>
    </row>
    <row r="178" spans="1:18" s="216" customFormat="1" ht="15" customHeight="1">
      <c r="A178" s="54">
        <v>162</v>
      </c>
      <c r="B178" s="80" t="s">
        <v>216</v>
      </c>
      <c r="C178" s="51" t="str">
        <f>A72</f>
        <v>11/10（日）</v>
      </c>
      <c r="D178" s="113">
        <v>0.3125</v>
      </c>
      <c r="E178" s="113">
        <v>0.5</v>
      </c>
      <c r="F178" s="173">
        <f t="shared" si="73"/>
        <v>0.1875</v>
      </c>
      <c r="G178" s="121" t="s">
        <v>111</v>
      </c>
      <c r="H178" s="120">
        <v>1</v>
      </c>
      <c r="I178" s="50">
        <v>1</v>
      </c>
      <c r="J178" s="64">
        <f t="shared" si="74"/>
        <v>8</v>
      </c>
      <c r="K178" s="64">
        <v>8</v>
      </c>
      <c r="L178" s="48">
        <f t="shared" si="75"/>
        <v>0</v>
      </c>
      <c r="M178" s="48">
        <f t="shared" si="79"/>
        <v>3.5</v>
      </c>
      <c r="N178" s="63">
        <f t="shared" si="76"/>
        <v>8</v>
      </c>
      <c r="O178" s="240">
        <f t="shared" si="77"/>
        <v>0</v>
      </c>
      <c r="P178" s="249"/>
      <c r="Q178" s="135"/>
      <c r="R178" s="79">
        <f t="shared" si="78"/>
        <v>0</v>
      </c>
    </row>
    <row r="179" spans="1:18" s="214" customFormat="1" ht="15" customHeight="1">
      <c r="A179" s="54">
        <v>163</v>
      </c>
      <c r="B179" s="66" t="s">
        <v>215</v>
      </c>
      <c r="C179" s="51" t="str">
        <f>A72</f>
        <v>11/10（日）</v>
      </c>
      <c r="D179" s="113">
        <v>0.3125</v>
      </c>
      <c r="E179" s="113">
        <v>0.5</v>
      </c>
      <c r="F179" s="173">
        <f t="shared" si="73"/>
        <v>0.1875</v>
      </c>
      <c r="G179" s="121" t="s">
        <v>111</v>
      </c>
      <c r="H179" s="120">
        <v>1</v>
      </c>
      <c r="I179" s="50">
        <v>1</v>
      </c>
      <c r="J179" s="64">
        <f t="shared" si="74"/>
        <v>8</v>
      </c>
      <c r="K179" s="64">
        <v>8</v>
      </c>
      <c r="L179" s="48">
        <f t="shared" si="75"/>
        <v>0</v>
      </c>
      <c r="M179" s="48">
        <f t="shared" si="79"/>
        <v>3.5</v>
      </c>
      <c r="N179" s="63">
        <f t="shared" si="76"/>
        <v>8</v>
      </c>
      <c r="O179" s="240">
        <f t="shared" si="77"/>
        <v>0</v>
      </c>
      <c r="P179" s="249"/>
      <c r="Q179" s="135"/>
      <c r="R179" s="79">
        <f t="shared" si="78"/>
        <v>0</v>
      </c>
    </row>
    <row r="180" spans="1:18" s="214" customFormat="1" ht="15" customHeight="1">
      <c r="A180" s="54">
        <v>164</v>
      </c>
      <c r="B180" s="66" t="s">
        <v>214</v>
      </c>
      <c r="C180" s="51" t="str">
        <f>A72</f>
        <v>11/10（日）</v>
      </c>
      <c r="D180" s="113">
        <v>0.3125</v>
      </c>
      <c r="E180" s="113">
        <v>0.5</v>
      </c>
      <c r="F180" s="173">
        <f t="shared" si="73"/>
        <v>0.1875</v>
      </c>
      <c r="G180" s="121" t="s">
        <v>111</v>
      </c>
      <c r="H180" s="120">
        <v>4</v>
      </c>
      <c r="I180" s="50">
        <v>5</v>
      </c>
      <c r="J180" s="64">
        <f t="shared" si="74"/>
        <v>8</v>
      </c>
      <c r="K180" s="64">
        <v>8</v>
      </c>
      <c r="L180" s="48">
        <f t="shared" si="75"/>
        <v>0</v>
      </c>
      <c r="M180" s="48">
        <f t="shared" si="79"/>
        <v>3.5</v>
      </c>
      <c r="N180" s="63">
        <f t="shared" si="76"/>
        <v>40</v>
      </c>
      <c r="O180" s="240">
        <f t="shared" si="77"/>
        <v>0</v>
      </c>
      <c r="P180" s="249"/>
      <c r="Q180" s="135"/>
      <c r="R180" s="79">
        <f t="shared" si="78"/>
        <v>0</v>
      </c>
    </row>
    <row r="181" spans="1:18" s="214" customFormat="1" ht="15" customHeight="1">
      <c r="A181" s="54">
        <v>165</v>
      </c>
      <c r="B181" s="168" t="s">
        <v>418</v>
      </c>
      <c r="C181" s="51" t="str">
        <f>A72</f>
        <v>11/10（日）</v>
      </c>
      <c r="D181" s="113">
        <v>0.3125</v>
      </c>
      <c r="E181" s="113">
        <v>0.5625</v>
      </c>
      <c r="F181" s="173">
        <f t="shared" si="73"/>
        <v>0.25</v>
      </c>
      <c r="G181" s="119" t="s">
        <v>209</v>
      </c>
      <c r="H181" s="120">
        <v>1</v>
      </c>
      <c r="I181" s="50">
        <v>1</v>
      </c>
      <c r="J181" s="64">
        <f t="shared" si="74"/>
        <v>8</v>
      </c>
      <c r="K181" s="64">
        <v>8</v>
      </c>
      <c r="L181" s="48">
        <f t="shared" si="75"/>
        <v>0</v>
      </c>
      <c r="M181" s="48">
        <f t="shared" si="79"/>
        <v>2</v>
      </c>
      <c r="N181" s="63">
        <f t="shared" si="76"/>
        <v>8</v>
      </c>
      <c r="O181" s="240">
        <f t="shared" si="77"/>
        <v>0</v>
      </c>
      <c r="P181" s="249"/>
      <c r="Q181" s="135"/>
      <c r="R181" s="79">
        <f t="shared" si="78"/>
        <v>0</v>
      </c>
    </row>
    <row r="182" spans="1:18" s="214" customFormat="1" ht="15" customHeight="1">
      <c r="A182" s="54">
        <v>166</v>
      </c>
      <c r="B182" s="66" t="s">
        <v>213</v>
      </c>
      <c r="C182" s="51" t="str">
        <f>A72</f>
        <v>11/10（日）</v>
      </c>
      <c r="D182" s="113">
        <v>0.3125</v>
      </c>
      <c r="E182" s="113">
        <v>0.5</v>
      </c>
      <c r="F182" s="173">
        <f t="shared" si="73"/>
        <v>0.1875</v>
      </c>
      <c r="G182" s="121" t="s">
        <v>111</v>
      </c>
      <c r="H182" s="120">
        <v>1</v>
      </c>
      <c r="I182" s="50">
        <v>1</v>
      </c>
      <c r="J182" s="64">
        <f t="shared" si="74"/>
        <v>8</v>
      </c>
      <c r="K182" s="64">
        <v>8</v>
      </c>
      <c r="L182" s="48">
        <f t="shared" si="75"/>
        <v>0</v>
      </c>
      <c r="M182" s="48">
        <f t="shared" si="79"/>
        <v>3.5</v>
      </c>
      <c r="N182" s="63">
        <f t="shared" si="76"/>
        <v>8</v>
      </c>
      <c r="O182" s="240">
        <f t="shared" si="77"/>
        <v>0</v>
      </c>
      <c r="P182" s="249"/>
      <c r="Q182" s="135"/>
      <c r="R182" s="79">
        <f t="shared" si="78"/>
        <v>0</v>
      </c>
    </row>
    <row r="183" spans="1:18" s="214" customFormat="1" ht="15" customHeight="1">
      <c r="A183" s="54">
        <v>167</v>
      </c>
      <c r="B183" s="66" t="s">
        <v>212</v>
      </c>
      <c r="C183" s="51" t="str">
        <f>A72</f>
        <v>11/10（日）</v>
      </c>
      <c r="D183" s="113">
        <v>0.3125</v>
      </c>
      <c r="E183" s="113">
        <v>0.5</v>
      </c>
      <c r="F183" s="173">
        <f t="shared" si="73"/>
        <v>0.1875</v>
      </c>
      <c r="G183" s="121" t="s">
        <v>111</v>
      </c>
      <c r="H183" s="120">
        <f>5-1</f>
        <v>4</v>
      </c>
      <c r="I183" s="50">
        <f>5-1</f>
        <v>4</v>
      </c>
      <c r="J183" s="64">
        <f t="shared" si="74"/>
        <v>8</v>
      </c>
      <c r="K183" s="64">
        <v>8</v>
      </c>
      <c r="L183" s="48">
        <f t="shared" si="75"/>
        <v>0</v>
      </c>
      <c r="M183" s="48">
        <f t="shared" si="79"/>
        <v>3.5</v>
      </c>
      <c r="N183" s="63">
        <f t="shared" si="76"/>
        <v>32</v>
      </c>
      <c r="O183" s="240">
        <f t="shared" si="77"/>
        <v>0</v>
      </c>
      <c r="P183" s="249"/>
      <c r="Q183" s="135"/>
      <c r="R183" s="79">
        <f t="shared" si="78"/>
        <v>0</v>
      </c>
    </row>
    <row r="184" spans="1:18" s="214" customFormat="1" ht="15" customHeight="1">
      <c r="A184" s="54">
        <v>168</v>
      </c>
      <c r="B184" s="66" t="s">
        <v>211</v>
      </c>
      <c r="C184" s="51" t="str">
        <f>A72</f>
        <v>11/10（日）</v>
      </c>
      <c r="D184" s="113">
        <v>0.3125</v>
      </c>
      <c r="E184" s="113">
        <v>0.5625</v>
      </c>
      <c r="F184" s="173">
        <f t="shared" si="73"/>
        <v>0.25</v>
      </c>
      <c r="G184" s="119" t="s">
        <v>209</v>
      </c>
      <c r="H184" s="120">
        <v>1</v>
      </c>
      <c r="I184" s="50">
        <v>2</v>
      </c>
      <c r="J184" s="64">
        <f t="shared" si="74"/>
        <v>8</v>
      </c>
      <c r="K184" s="64">
        <v>8</v>
      </c>
      <c r="L184" s="48">
        <f t="shared" si="75"/>
        <v>0</v>
      </c>
      <c r="M184" s="48">
        <f t="shared" si="79"/>
        <v>2</v>
      </c>
      <c r="N184" s="63">
        <f t="shared" si="76"/>
        <v>16</v>
      </c>
      <c r="O184" s="240">
        <f t="shared" si="77"/>
        <v>0</v>
      </c>
      <c r="P184" s="249"/>
      <c r="Q184" s="135"/>
      <c r="R184" s="79">
        <f t="shared" si="78"/>
        <v>0</v>
      </c>
    </row>
    <row r="185" spans="1:18" s="216" customFormat="1" ht="15" customHeight="1">
      <c r="A185" s="54">
        <v>169</v>
      </c>
      <c r="B185" s="80" t="s">
        <v>210</v>
      </c>
      <c r="C185" s="51" t="str">
        <f>A72</f>
        <v>11/10（日）</v>
      </c>
      <c r="D185" s="113">
        <v>0.3125</v>
      </c>
      <c r="E185" s="113">
        <v>0.5625</v>
      </c>
      <c r="F185" s="173">
        <f t="shared" si="73"/>
        <v>0.25</v>
      </c>
      <c r="G185" s="119" t="s">
        <v>209</v>
      </c>
      <c r="H185" s="120">
        <v>1</v>
      </c>
      <c r="I185" s="50">
        <v>1</v>
      </c>
      <c r="J185" s="64">
        <f t="shared" si="74"/>
        <v>8</v>
      </c>
      <c r="K185" s="64">
        <v>8</v>
      </c>
      <c r="L185" s="48">
        <f t="shared" si="75"/>
        <v>0</v>
      </c>
      <c r="M185" s="48">
        <f t="shared" si="79"/>
        <v>2</v>
      </c>
      <c r="N185" s="63">
        <f t="shared" si="76"/>
        <v>8</v>
      </c>
      <c r="O185" s="240">
        <f t="shared" si="77"/>
        <v>0</v>
      </c>
      <c r="P185" s="249"/>
      <c r="Q185" s="135"/>
      <c r="R185" s="79">
        <f t="shared" si="78"/>
        <v>0</v>
      </c>
    </row>
    <row r="186" spans="1:18" s="214" customFormat="1" ht="15" customHeight="1">
      <c r="A186" s="54">
        <v>170</v>
      </c>
      <c r="B186" s="66" t="s">
        <v>208</v>
      </c>
      <c r="C186" s="51" t="str">
        <f>A72</f>
        <v>11/10（日）</v>
      </c>
      <c r="D186" s="113">
        <v>0.3125</v>
      </c>
      <c r="E186" s="113">
        <v>0.5</v>
      </c>
      <c r="F186" s="173">
        <f t="shared" si="73"/>
        <v>0.1875</v>
      </c>
      <c r="G186" s="121" t="s">
        <v>111</v>
      </c>
      <c r="H186" s="120">
        <v>1</v>
      </c>
      <c r="I186" s="50">
        <v>1</v>
      </c>
      <c r="J186" s="64">
        <f t="shared" si="74"/>
        <v>8</v>
      </c>
      <c r="K186" s="64">
        <v>8</v>
      </c>
      <c r="L186" s="48">
        <f t="shared" si="75"/>
        <v>0</v>
      </c>
      <c r="M186" s="48">
        <f t="shared" si="79"/>
        <v>3.5</v>
      </c>
      <c r="N186" s="63">
        <f t="shared" si="76"/>
        <v>8</v>
      </c>
      <c r="O186" s="240">
        <f t="shared" si="77"/>
        <v>0</v>
      </c>
      <c r="P186" s="249"/>
      <c r="Q186" s="135"/>
      <c r="R186" s="79">
        <f t="shared" si="78"/>
        <v>0</v>
      </c>
    </row>
    <row r="187" spans="1:18" s="214" customFormat="1" ht="15" customHeight="1">
      <c r="A187" s="54">
        <v>171</v>
      </c>
      <c r="B187" s="66" t="s">
        <v>207</v>
      </c>
      <c r="C187" s="51" t="str">
        <f>A72</f>
        <v>11/10（日）</v>
      </c>
      <c r="D187" s="113">
        <v>0.3125</v>
      </c>
      <c r="E187" s="113">
        <v>0.5</v>
      </c>
      <c r="F187" s="173">
        <f t="shared" si="73"/>
        <v>0.1875</v>
      </c>
      <c r="G187" s="121" t="s">
        <v>111</v>
      </c>
      <c r="H187" s="120">
        <v>1</v>
      </c>
      <c r="I187" s="50">
        <v>2</v>
      </c>
      <c r="J187" s="64">
        <f t="shared" si="74"/>
        <v>8</v>
      </c>
      <c r="K187" s="64">
        <v>8</v>
      </c>
      <c r="L187" s="48">
        <f t="shared" si="75"/>
        <v>0</v>
      </c>
      <c r="M187" s="48">
        <f t="shared" si="79"/>
        <v>3.5</v>
      </c>
      <c r="N187" s="63">
        <f t="shared" si="76"/>
        <v>16</v>
      </c>
      <c r="O187" s="240">
        <f t="shared" si="77"/>
        <v>0</v>
      </c>
      <c r="P187" s="249"/>
      <c r="Q187" s="135"/>
      <c r="R187" s="79">
        <f t="shared" si="78"/>
        <v>0</v>
      </c>
    </row>
    <row r="188" spans="1:18" s="216" customFormat="1" ht="15" customHeight="1">
      <c r="A188" s="54">
        <v>172</v>
      </c>
      <c r="B188" s="80" t="s">
        <v>206</v>
      </c>
      <c r="C188" s="51" t="str">
        <f>A72</f>
        <v>11/10（日）</v>
      </c>
      <c r="D188" s="113">
        <v>0.3125</v>
      </c>
      <c r="E188" s="113">
        <v>0.5</v>
      </c>
      <c r="F188" s="173">
        <f t="shared" si="73"/>
        <v>0.1875</v>
      </c>
      <c r="G188" s="121" t="s">
        <v>111</v>
      </c>
      <c r="H188" s="120">
        <v>1</v>
      </c>
      <c r="I188" s="50">
        <v>1</v>
      </c>
      <c r="J188" s="64">
        <f t="shared" si="74"/>
        <v>8</v>
      </c>
      <c r="K188" s="64">
        <v>8</v>
      </c>
      <c r="L188" s="48">
        <f t="shared" si="75"/>
        <v>0</v>
      </c>
      <c r="M188" s="48">
        <f t="shared" si="79"/>
        <v>3.5</v>
      </c>
      <c r="N188" s="63">
        <f t="shared" si="76"/>
        <v>8</v>
      </c>
      <c r="O188" s="240">
        <f t="shared" si="77"/>
        <v>0</v>
      </c>
      <c r="P188" s="249"/>
      <c r="Q188" s="135"/>
      <c r="R188" s="79">
        <f t="shared" si="78"/>
        <v>0</v>
      </c>
    </row>
    <row r="189" spans="1:18" s="214" customFormat="1" ht="15" customHeight="1">
      <c r="A189" s="54">
        <v>173</v>
      </c>
      <c r="B189" s="169" t="s">
        <v>419</v>
      </c>
      <c r="C189" s="51" t="str">
        <f>A72</f>
        <v>11/10（日）</v>
      </c>
      <c r="D189" s="113">
        <v>0.3125</v>
      </c>
      <c r="E189" s="113">
        <v>0.5</v>
      </c>
      <c r="F189" s="173">
        <f t="shared" si="73"/>
        <v>0.1875</v>
      </c>
      <c r="G189" s="121" t="s">
        <v>111</v>
      </c>
      <c r="H189" s="120">
        <v>0</v>
      </c>
      <c r="I189" s="50">
        <v>1</v>
      </c>
      <c r="J189" s="64">
        <f t="shared" si="74"/>
        <v>8</v>
      </c>
      <c r="K189" s="64">
        <v>8</v>
      </c>
      <c r="L189" s="48">
        <f t="shared" si="75"/>
        <v>0</v>
      </c>
      <c r="M189" s="48">
        <f t="shared" si="79"/>
        <v>3.5</v>
      </c>
      <c r="N189" s="63">
        <f t="shared" si="76"/>
        <v>8</v>
      </c>
      <c r="O189" s="240">
        <f t="shared" si="77"/>
        <v>0</v>
      </c>
      <c r="P189" s="249"/>
      <c r="Q189" s="135"/>
      <c r="R189" s="79">
        <f t="shared" si="78"/>
        <v>0</v>
      </c>
    </row>
    <row r="190" spans="1:18" s="214" customFormat="1" ht="15" customHeight="1">
      <c r="A190" s="54">
        <v>174</v>
      </c>
      <c r="B190" s="66" t="s">
        <v>205</v>
      </c>
      <c r="C190" s="51" t="str">
        <f>A72</f>
        <v>11/10（日）</v>
      </c>
      <c r="D190" s="113">
        <v>0.33333333333333331</v>
      </c>
      <c r="E190" s="113">
        <v>0.54166666666666663</v>
      </c>
      <c r="F190" s="173">
        <f t="shared" si="73"/>
        <v>0.20833333333333331</v>
      </c>
      <c r="G190" s="121" t="s">
        <v>192</v>
      </c>
      <c r="H190" s="120">
        <v>3</v>
      </c>
      <c r="I190" s="50">
        <v>4</v>
      </c>
      <c r="J190" s="64">
        <f t="shared" si="74"/>
        <v>8</v>
      </c>
      <c r="K190" s="64">
        <v>8</v>
      </c>
      <c r="L190" s="48">
        <f t="shared" si="75"/>
        <v>0</v>
      </c>
      <c r="M190" s="48">
        <f t="shared" si="79"/>
        <v>3</v>
      </c>
      <c r="N190" s="63">
        <f t="shared" si="76"/>
        <v>32</v>
      </c>
      <c r="O190" s="240">
        <f t="shared" si="77"/>
        <v>0</v>
      </c>
      <c r="P190" s="249"/>
      <c r="Q190" s="135"/>
      <c r="R190" s="79">
        <f t="shared" si="78"/>
        <v>0</v>
      </c>
    </row>
    <row r="191" spans="1:18" s="214" customFormat="1" ht="15" customHeight="1">
      <c r="A191" s="54">
        <v>175</v>
      </c>
      <c r="B191" s="168" t="s">
        <v>420</v>
      </c>
      <c r="C191" s="51" t="str">
        <f>A72</f>
        <v>11/10（日）</v>
      </c>
      <c r="D191" s="113">
        <v>0.33333333333333331</v>
      </c>
      <c r="E191" s="113">
        <v>0.5625</v>
      </c>
      <c r="F191" s="173">
        <f t="shared" si="73"/>
        <v>0.22916666666666669</v>
      </c>
      <c r="G191" s="119" t="s">
        <v>101</v>
      </c>
      <c r="H191" s="120">
        <v>1</v>
      </c>
      <c r="I191" s="50">
        <v>1</v>
      </c>
      <c r="J191" s="64">
        <f t="shared" si="74"/>
        <v>8</v>
      </c>
      <c r="K191" s="64">
        <v>8</v>
      </c>
      <c r="L191" s="48">
        <f t="shared" si="75"/>
        <v>0</v>
      </c>
      <c r="M191" s="48">
        <f t="shared" si="79"/>
        <v>2.5</v>
      </c>
      <c r="N191" s="63">
        <f t="shared" si="76"/>
        <v>8</v>
      </c>
      <c r="O191" s="240">
        <f t="shared" si="77"/>
        <v>0</v>
      </c>
      <c r="P191" s="249"/>
      <c r="Q191" s="135"/>
      <c r="R191" s="79">
        <f t="shared" si="78"/>
        <v>0</v>
      </c>
    </row>
    <row r="192" spans="1:18" s="214" customFormat="1" ht="15" customHeight="1">
      <c r="A192" s="54">
        <v>176</v>
      </c>
      <c r="B192" s="66" t="s">
        <v>204</v>
      </c>
      <c r="C192" s="51" t="str">
        <f>A72</f>
        <v>11/10（日）</v>
      </c>
      <c r="D192" s="113">
        <v>0.33333333333333331</v>
      </c>
      <c r="E192" s="113">
        <v>0.54166666666666663</v>
      </c>
      <c r="F192" s="173">
        <f t="shared" si="73"/>
        <v>0.20833333333333331</v>
      </c>
      <c r="G192" s="121" t="s">
        <v>192</v>
      </c>
      <c r="H192" s="120">
        <v>2</v>
      </c>
      <c r="I192" s="50">
        <v>2</v>
      </c>
      <c r="J192" s="64">
        <f t="shared" si="74"/>
        <v>8</v>
      </c>
      <c r="K192" s="64">
        <v>8</v>
      </c>
      <c r="L192" s="48">
        <f t="shared" si="75"/>
        <v>0</v>
      </c>
      <c r="M192" s="48">
        <f t="shared" si="79"/>
        <v>3</v>
      </c>
      <c r="N192" s="63">
        <f t="shared" si="76"/>
        <v>16</v>
      </c>
      <c r="O192" s="240">
        <f t="shared" si="77"/>
        <v>0</v>
      </c>
      <c r="P192" s="249"/>
      <c r="Q192" s="135"/>
      <c r="R192" s="79">
        <f t="shared" si="78"/>
        <v>0</v>
      </c>
    </row>
    <row r="193" spans="1:18" s="216" customFormat="1" ht="15" customHeight="1">
      <c r="A193" s="54">
        <v>177</v>
      </c>
      <c r="B193" s="80" t="s">
        <v>203</v>
      </c>
      <c r="C193" s="51" t="str">
        <f>A72</f>
        <v>11/10（日）</v>
      </c>
      <c r="D193" s="113">
        <v>0.33333333333333331</v>
      </c>
      <c r="E193" s="113">
        <v>0.54166666666666663</v>
      </c>
      <c r="F193" s="173">
        <f t="shared" si="73"/>
        <v>0.20833333333333331</v>
      </c>
      <c r="G193" s="121" t="s">
        <v>192</v>
      </c>
      <c r="H193" s="120">
        <v>1</v>
      </c>
      <c r="I193" s="50">
        <v>1</v>
      </c>
      <c r="J193" s="64">
        <f t="shared" si="74"/>
        <v>8</v>
      </c>
      <c r="K193" s="64">
        <v>8</v>
      </c>
      <c r="L193" s="48">
        <f t="shared" si="75"/>
        <v>0</v>
      </c>
      <c r="M193" s="48">
        <f t="shared" si="79"/>
        <v>3</v>
      </c>
      <c r="N193" s="63">
        <f t="shared" si="76"/>
        <v>8</v>
      </c>
      <c r="O193" s="240">
        <f t="shared" si="77"/>
        <v>0</v>
      </c>
      <c r="P193" s="249"/>
      <c r="Q193" s="135"/>
      <c r="R193" s="79">
        <f t="shared" si="78"/>
        <v>0</v>
      </c>
    </row>
    <row r="194" spans="1:18" s="214" customFormat="1" ht="15" customHeight="1">
      <c r="A194" s="54">
        <v>178</v>
      </c>
      <c r="B194" s="169" t="s">
        <v>421</v>
      </c>
      <c r="C194" s="51" t="str">
        <f>A72</f>
        <v>11/10（日）</v>
      </c>
      <c r="D194" s="113">
        <v>0.33333333333333331</v>
      </c>
      <c r="E194" s="113">
        <v>0.54166666666666663</v>
      </c>
      <c r="F194" s="173">
        <f t="shared" si="73"/>
        <v>0.20833333333333331</v>
      </c>
      <c r="G194" s="121" t="s">
        <v>192</v>
      </c>
      <c r="H194" s="120">
        <v>1</v>
      </c>
      <c r="I194" s="50">
        <v>1</v>
      </c>
      <c r="J194" s="64">
        <f t="shared" si="74"/>
        <v>8</v>
      </c>
      <c r="K194" s="64">
        <v>8</v>
      </c>
      <c r="L194" s="48">
        <f t="shared" si="75"/>
        <v>0</v>
      </c>
      <c r="M194" s="48">
        <f t="shared" si="79"/>
        <v>3</v>
      </c>
      <c r="N194" s="63">
        <f t="shared" si="76"/>
        <v>8</v>
      </c>
      <c r="O194" s="240">
        <f t="shared" si="77"/>
        <v>0</v>
      </c>
      <c r="P194" s="249"/>
      <c r="Q194" s="135"/>
      <c r="R194" s="79">
        <f t="shared" si="78"/>
        <v>0</v>
      </c>
    </row>
    <row r="195" spans="1:18" s="214" customFormat="1" ht="15" customHeight="1">
      <c r="A195" s="54">
        <v>179</v>
      </c>
      <c r="B195" s="66" t="s">
        <v>202</v>
      </c>
      <c r="C195" s="51" t="str">
        <f>A72</f>
        <v>11/10（日）</v>
      </c>
      <c r="D195" s="113">
        <v>0.33333333333333331</v>
      </c>
      <c r="E195" s="113">
        <v>0.54166666666666663</v>
      </c>
      <c r="F195" s="173">
        <f t="shared" si="73"/>
        <v>0.20833333333333331</v>
      </c>
      <c r="G195" s="121" t="s">
        <v>192</v>
      </c>
      <c r="H195" s="120">
        <v>5</v>
      </c>
      <c r="I195" s="50">
        <v>5</v>
      </c>
      <c r="J195" s="64">
        <f t="shared" si="74"/>
        <v>8</v>
      </c>
      <c r="K195" s="64">
        <v>8</v>
      </c>
      <c r="L195" s="48">
        <f t="shared" si="75"/>
        <v>0</v>
      </c>
      <c r="M195" s="48">
        <f t="shared" si="79"/>
        <v>3</v>
      </c>
      <c r="N195" s="63">
        <f t="shared" si="76"/>
        <v>40</v>
      </c>
      <c r="O195" s="240">
        <f t="shared" si="77"/>
        <v>0</v>
      </c>
      <c r="P195" s="249"/>
      <c r="Q195" s="135"/>
      <c r="R195" s="79">
        <f t="shared" si="78"/>
        <v>0</v>
      </c>
    </row>
    <row r="196" spans="1:18" s="216" customFormat="1" ht="15" customHeight="1">
      <c r="A196" s="54">
        <v>180</v>
      </c>
      <c r="B196" s="80" t="s">
        <v>201</v>
      </c>
      <c r="C196" s="51" t="str">
        <f>A72</f>
        <v>11/10（日）</v>
      </c>
      <c r="D196" s="113">
        <v>0.33333333333333331</v>
      </c>
      <c r="E196" s="113">
        <v>0.54166666666666663</v>
      </c>
      <c r="F196" s="173">
        <f t="shared" si="73"/>
        <v>0.20833333333333331</v>
      </c>
      <c r="G196" s="121" t="s">
        <v>192</v>
      </c>
      <c r="H196" s="120">
        <v>1</v>
      </c>
      <c r="I196" s="50">
        <v>1</v>
      </c>
      <c r="J196" s="64">
        <f t="shared" si="74"/>
        <v>8</v>
      </c>
      <c r="K196" s="64">
        <v>8</v>
      </c>
      <c r="L196" s="48">
        <f t="shared" si="75"/>
        <v>0</v>
      </c>
      <c r="M196" s="48">
        <f t="shared" si="79"/>
        <v>3</v>
      </c>
      <c r="N196" s="63">
        <f t="shared" si="76"/>
        <v>8</v>
      </c>
      <c r="O196" s="240">
        <f t="shared" si="77"/>
        <v>0</v>
      </c>
      <c r="P196" s="249"/>
      <c r="Q196" s="135"/>
      <c r="R196" s="79">
        <f t="shared" si="78"/>
        <v>0</v>
      </c>
    </row>
    <row r="197" spans="1:18" s="214" customFormat="1" ht="13.5" customHeight="1">
      <c r="A197" s="54">
        <v>181</v>
      </c>
      <c r="B197" s="66" t="s">
        <v>200</v>
      </c>
      <c r="C197" s="51" t="str">
        <f>A72</f>
        <v>11/10（日）</v>
      </c>
      <c r="D197" s="113">
        <v>0.33333333333333331</v>
      </c>
      <c r="E197" s="113">
        <v>0.54166666666666663</v>
      </c>
      <c r="F197" s="173">
        <f t="shared" si="73"/>
        <v>0.20833333333333331</v>
      </c>
      <c r="G197" s="121" t="s">
        <v>192</v>
      </c>
      <c r="H197" s="120">
        <v>2</v>
      </c>
      <c r="I197" s="50">
        <v>2</v>
      </c>
      <c r="J197" s="64">
        <f t="shared" si="74"/>
        <v>8</v>
      </c>
      <c r="K197" s="64">
        <v>8</v>
      </c>
      <c r="L197" s="48">
        <f t="shared" si="75"/>
        <v>0</v>
      </c>
      <c r="M197" s="48">
        <f t="shared" si="79"/>
        <v>3</v>
      </c>
      <c r="N197" s="63">
        <f t="shared" si="76"/>
        <v>16</v>
      </c>
      <c r="O197" s="240">
        <f t="shared" si="77"/>
        <v>0</v>
      </c>
      <c r="P197" s="249"/>
      <c r="Q197" s="135"/>
      <c r="R197" s="79">
        <f t="shared" si="78"/>
        <v>0</v>
      </c>
    </row>
    <row r="198" spans="1:18" s="216" customFormat="1" ht="15" customHeight="1">
      <c r="A198" s="54">
        <v>182</v>
      </c>
      <c r="B198" s="80" t="s">
        <v>199</v>
      </c>
      <c r="C198" s="51" t="str">
        <f>A72</f>
        <v>11/10（日）</v>
      </c>
      <c r="D198" s="113">
        <v>0.33333333333333331</v>
      </c>
      <c r="E198" s="113">
        <v>0.54166666666666663</v>
      </c>
      <c r="F198" s="173">
        <f t="shared" si="73"/>
        <v>0.20833333333333331</v>
      </c>
      <c r="G198" s="121" t="s">
        <v>192</v>
      </c>
      <c r="H198" s="120">
        <v>1</v>
      </c>
      <c r="I198" s="50">
        <v>1</v>
      </c>
      <c r="J198" s="64">
        <f t="shared" si="74"/>
        <v>8</v>
      </c>
      <c r="K198" s="64">
        <v>8</v>
      </c>
      <c r="L198" s="48">
        <f t="shared" si="75"/>
        <v>0</v>
      </c>
      <c r="M198" s="48">
        <f t="shared" si="79"/>
        <v>3</v>
      </c>
      <c r="N198" s="63">
        <f t="shared" si="76"/>
        <v>8</v>
      </c>
      <c r="O198" s="240">
        <f t="shared" si="77"/>
        <v>0</v>
      </c>
      <c r="P198" s="249"/>
      <c r="Q198" s="135"/>
      <c r="R198" s="79">
        <f t="shared" si="78"/>
        <v>0</v>
      </c>
    </row>
    <row r="199" spans="1:18" s="214" customFormat="1" ht="15" customHeight="1">
      <c r="A199" s="54">
        <v>183</v>
      </c>
      <c r="B199" s="66" t="s">
        <v>198</v>
      </c>
      <c r="C199" s="51" t="str">
        <f>A72</f>
        <v>11/10（日）</v>
      </c>
      <c r="D199" s="113">
        <v>0.33333333333333331</v>
      </c>
      <c r="E199" s="113">
        <v>0.54166666666666663</v>
      </c>
      <c r="F199" s="173">
        <f t="shared" si="73"/>
        <v>0.20833333333333331</v>
      </c>
      <c r="G199" s="121" t="s">
        <v>192</v>
      </c>
      <c r="H199" s="120">
        <v>2</v>
      </c>
      <c r="I199" s="50">
        <v>3</v>
      </c>
      <c r="J199" s="64">
        <f t="shared" si="74"/>
        <v>8</v>
      </c>
      <c r="K199" s="64">
        <v>8</v>
      </c>
      <c r="L199" s="48">
        <f t="shared" si="75"/>
        <v>0</v>
      </c>
      <c r="M199" s="48">
        <f t="shared" si="79"/>
        <v>3</v>
      </c>
      <c r="N199" s="63">
        <f t="shared" si="76"/>
        <v>24</v>
      </c>
      <c r="O199" s="240">
        <f t="shared" si="77"/>
        <v>0</v>
      </c>
      <c r="P199" s="249"/>
      <c r="Q199" s="135"/>
      <c r="R199" s="79">
        <f t="shared" si="78"/>
        <v>0</v>
      </c>
    </row>
    <row r="200" spans="1:18" s="216" customFormat="1" ht="15" customHeight="1">
      <c r="A200" s="54">
        <v>184</v>
      </c>
      <c r="B200" s="80" t="s">
        <v>197</v>
      </c>
      <c r="C200" s="51" t="str">
        <f>A72</f>
        <v>11/10（日）</v>
      </c>
      <c r="D200" s="113">
        <v>0.33333333333333331</v>
      </c>
      <c r="E200" s="113">
        <v>0.54166666666666663</v>
      </c>
      <c r="F200" s="173">
        <f t="shared" si="73"/>
        <v>0.20833333333333331</v>
      </c>
      <c r="G200" s="121" t="s">
        <v>192</v>
      </c>
      <c r="H200" s="120">
        <v>1</v>
      </c>
      <c r="I200" s="50">
        <v>1</v>
      </c>
      <c r="J200" s="64">
        <f t="shared" si="74"/>
        <v>8</v>
      </c>
      <c r="K200" s="64">
        <v>8</v>
      </c>
      <c r="L200" s="48">
        <f t="shared" si="75"/>
        <v>0</v>
      </c>
      <c r="M200" s="48">
        <f t="shared" si="79"/>
        <v>3</v>
      </c>
      <c r="N200" s="63">
        <f t="shared" si="76"/>
        <v>8</v>
      </c>
      <c r="O200" s="240">
        <f t="shared" si="77"/>
        <v>0</v>
      </c>
      <c r="P200" s="249"/>
      <c r="Q200" s="135"/>
      <c r="R200" s="79">
        <f t="shared" si="78"/>
        <v>0</v>
      </c>
    </row>
    <row r="201" spans="1:18" s="214" customFormat="1" ht="15" customHeight="1">
      <c r="A201" s="54">
        <v>185</v>
      </c>
      <c r="B201" s="65" t="s">
        <v>196</v>
      </c>
      <c r="C201" s="51" t="str">
        <f>A72</f>
        <v>11/10（日）</v>
      </c>
      <c r="D201" s="113">
        <v>0.33333333333333331</v>
      </c>
      <c r="E201" s="113">
        <v>0.54166666666666663</v>
      </c>
      <c r="F201" s="173">
        <f t="shared" si="73"/>
        <v>0.20833333333333331</v>
      </c>
      <c r="G201" s="121" t="s">
        <v>192</v>
      </c>
      <c r="H201" s="120">
        <v>5</v>
      </c>
      <c r="I201" s="50">
        <v>5</v>
      </c>
      <c r="J201" s="64">
        <f t="shared" si="74"/>
        <v>8</v>
      </c>
      <c r="K201" s="64">
        <v>8</v>
      </c>
      <c r="L201" s="48">
        <f t="shared" si="75"/>
        <v>0</v>
      </c>
      <c r="M201" s="48">
        <f t="shared" si="79"/>
        <v>3</v>
      </c>
      <c r="N201" s="63">
        <f t="shared" si="76"/>
        <v>40</v>
      </c>
      <c r="O201" s="240">
        <f t="shared" si="77"/>
        <v>0</v>
      </c>
      <c r="P201" s="249"/>
      <c r="Q201" s="135"/>
      <c r="R201" s="79">
        <f t="shared" si="78"/>
        <v>0</v>
      </c>
    </row>
    <row r="202" spans="1:18" s="216" customFormat="1" ht="15" customHeight="1">
      <c r="A202" s="54">
        <v>186</v>
      </c>
      <c r="B202" s="80" t="s">
        <v>195</v>
      </c>
      <c r="C202" s="51" t="str">
        <f>A72</f>
        <v>11/10（日）</v>
      </c>
      <c r="D202" s="113">
        <v>0.33333333333333331</v>
      </c>
      <c r="E202" s="113">
        <v>0.54166666666666663</v>
      </c>
      <c r="F202" s="173">
        <f t="shared" si="73"/>
        <v>0.20833333333333331</v>
      </c>
      <c r="G202" s="121" t="s">
        <v>192</v>
      </c>
      <c r="H202" s="120">
        <v>1</v>
      </c>
      <c r="I202" s="50">
        <v>1</v>
      </c>
      <c r="J202" s="64">
        <f t="shared" si="74"/>
        <v>8</v>
      </c>
      <c r="K202" s="64">
        <v>8</v>
      </c>
      <c r="L202" s="48">
        <f t="shared" si="75"/>
        <v>0</v>
      </c>
      <c r="M202" s="48">
        <f t="shared" si="79"/>
        <v>3</v>
      </c>
      <c r="N202" s="63">
        <f t="shared" si="76"/>
        <v>8</v>
      </c>
      <c r="O202" s="240">
        <f t="shared" si="77"/>
        <v>0</v>
      </c>
      <c r="P202" s="249"/>
      <c r="Q202" s="135"/>
      <c r="R202" s="79">
        <f t="shared" si="78"/>
        <v>0</v>
      </c>
    </row>
    <row r="203" spans="1:18" s="214" customFormat="1" ht="15" customHeight="1">
      <c r="A203" s="54">
        <v>187</v>
      </c>
      <c r="B203" s="65" t="s">
        <v>194</v>
      </c>
      <c r="C203" s="51" t="str">
        <f>A72</f>
        <v>11/10（日）</v>
      </c>
      <c r="D203" s="113">
        <v>0.33333333333333331</v>
      </c>
      <c r="E203" s="113">
        <v>0.54166666666666663</v>
      </c>
      <c r="F203" s="173">
        <f t="shared" si="73"/>
        <v>0.20833333333333331</v>
      </c>
      <c r="G203" s="121" t="s">
        <v>192</v>
      </c>
      <c r="H203" s="120">
        <v>4</v>
      </c>
      <c r="I203" s="50">
        <v>5</v>
      </c>
      <c r="J203" s="64">
        <f t="shared" si="74"/>
        <v>8</v>
      </c>
      <c r="K203" s="64">
        <v>8</v>
      </c>
      <c r="L203" s="48">
        <f t="shared" si="75"/>
        <v>0</v>
      </c>
      <c r="M203" s="48">
        <f t="shared" si="79"/>
        <v>3</v>
      </c>
      <c r="N203" s="63">
        <f t="shared" si="76"/>
        <v>40</v>
      </c>
      <c r="O203" s="240">
        <f t="shared" si="77"/>
        <v>0</v>
      </c>
      <c r="P203" s="249"/>
      <c r="Q203" s="135"/>
      <c r="R203" s="79">
        <f t="shared" si="78"/>
        <v>0</v>
      </c>
    </row>
    <row r="204" spans="1:18" s="216" customFormat="1" ht="15" customHeight="1">
      <c r="A204" s="54">
        <v>188</v>
      </c>
      <c r="B204" s="80" t="s">
        <v>193</v>
      </c>
      <c r="C204" s="51" t="str">
        <f>A72</f>
        <v>11/10（日）</v>
      </c>
      <c r="D204" s="113">
        <v>0.33333333333333331</v>
      </c>
      <c r="E204" s="113">
        <v>0.54166666666666663</v>
      </c>
      <c r="F204" s="173">
        <f t="shared" si="73"/>
        <v>0.20833333333333331</v>
      </c>
      <c r="G204" s="121" t="s">
        <v>192</v>
      </c>
      <c r="H204" s="120">
        <v>1</v>
      </c>
      <c r="I204" s="50">
        <v>1</v>
      </c>
      <c r="J204" s="64">
        <f t="shared" si="74"/>
        <v>8</v>
      </c>
      <c r="K204" s="64">
        <v>8</v>
      </c>
      <c r="L204" s="48">
        <f t="shared" si="75"/>
        <v>0</v>
      </c>
      <c r="M204" s="48">
        <f t="shared" si="79"/>
        <v>3</v>
      </c>
      <c r="N204" s="63">
        <f t="shared" si="76"/>
        <v>8</v>
      </c>
      <c r="O204" s="240">
        <f t="shared" si="77"/>
        <v>0</v>
      </c>
      <c r="P204" s="249"/>
      <c r="Q204" s="135"/>
      <c r="R204" s="79">
        <f t="shared" si="78"/>
        <v>0</v>
      </c>
    </row>
    <row r="205" spans="1:18" s="214" customFormat="1" ht="15" customHeight="1">
      <c r="A205" s="54">
        <v>189</v>
      </c>
      <c r="B205" s="65" t="s">
        <v>191</v>
      </c>
      <c r="C205" s="51" t="str">
        <f>A72</f>
        <v>11/10（日）</v>
      </c>
      <c r="D205" s="113">
        <v>0.33333333333333331</v>
      </c>
      <c r="E205" s="113">
        <v>0.5625</v>
      </c>
      <c r="F205" s="173">
        <f t="shared" si="73"/>
        <v>0.22916666666666669</v>
      </c>
      <c r="G205" s="121" t="s">
        <v>101</v>
      </c>
      <c r="H205" s="120">
        <v>1</v>
      </c>
      <c r="I205" s="50">
        <v>1</v>
      </c>
      <c r="J205" s="64">
        <f t="shared" si="74"/>
        <v>8</v>
      </c>
      <c r="K205" s="64">
        <v>8</v>
      </c>
      <c r="L205" s="48">
        <f t="shared" si="75"/>
        <v>0</v>
      </c>
      <c r="M205" s="48">
        <f t="shared" si="79"/>
        <v>2.5</v>
      </c>
      <c r="N205" s="47">
        <f t="shared" si="76"/>
        <v>8</v>
      </c>
      <c r="O205" s="240">
        <f t="shared" si="77"/>
        <v>0</v>
      </c>
      <c r="P205" s="249"/>
      <c r="Q205" s="135"/>
      <c r="R205" s="79">
        <f t="shared" si="78"/>
        <v>0</v>
      </c>
    </row>
    <row r="206" spans="1:18" s="214" customFormat="1" ht="15" customHeight="1">
      <c r="A206" s="54">
        <v>190</v>
      </c>
      <c r="B206" s="65" t="s">
        <v>190</v>
      </c>
      <c r="C206" s="51" t="str">
        <f>A72</f>
        <v>11/10（日）</v>
      </c>
      <c r="D206" s="113">
        <v>0.33333333333333331</v>
      </c>
      <c r="E206" s="113">
        <v>0.5625</v>
      </c>
      <c r="F206" s="173">
        <f t="shared" si="73"/>
        <v>0.22916666666666669</v>
      </c>
      <c r="G206" s="121" t="s">
        <v>101</v>
      </c>
      <c r="H206" s="120">
        <v>1</v>
      </c>
      <c r="I206" s="50">
        <v>1</v>
      </c>
      <c r="J206" s="48">
        <f t="shared" si="74"/>
        <v>8</v>
      </c>
      <c r="K206" s="64">
        <v>8</v>
      </c>
      <c r="L206" s="48">
        <f t="shared" si="75"/>
        <v>0</v>
      </c>
      <c r="M206" s="48">
        <f t="shared" si="79"/>
        <v>2.5</v>
      </c>
      <c r="N206" s="47">
        <f t="shared" si="76"/>
        <v>8</v>
      </c>
      <c r="O206" s="240">
        <f t="shared" si="77"/>
        <v>0</v>
      </c>
      <c r="P206" s="249"/>
      <c r="Q206" s="135"/>
      <c r="R206" s="79">
        <f t="shared" si="78"/>
        <v>0</v>
      </c>
    </row>
    <row r="207" spans="1:18" s="214" customFormat="1" ht="15" customHeight="1">
      <c r="A207" s="54">
        <v>191</v>
      </c>
      <c r="B207" s="65" t="s">
        <v>189</v>
      </c>
      <c r="C207" s="51" t="str">
        <f>A72</f>
        <v>11/10（日）</v>
      </c>
      <c r="D207" s="113">
        <v>0.33333333333333331</v>
      </c>
      <c r="E207" s="113">
        <v>0.5625</v>
      </c>
      <c r="F207" s="173">
        <f t="shared" si="73"/>
        <v>0.22916666666666669</v>
      </c>
      <c r="G207" s="121" t="s">
        <v>101</v>
      </c>
      <c r="H207" s="120">
        <v>2</v>
      </c>
      <c r="I207" s="50">
        <v>3</v>
      </c>
      <c r="J207" s="48">
        <f t="shared" si="74"/>
        <v>8</v>
      </c>
      <c r="K207" s="64">
        <v>8</v>
      </c>
      <c r="L207" s="48">
        <f t="shared" si="75"/>
        <v>0</v>
      </c>
      <c r="M207" s="48">
        <f t="shared" si="79"/>
        <v>2.5</v>
      </c>
      <c r="N207" s="47">
        <f t="shared" si="76"/>
        <v>24</v>
      </c>
      <c r="O207" s="240">
        <f t="shared" si="77"/>
        <v>0</v>
      </c>
      <c r="P207" s="249"/>
      <c r="Q207" s="135"/>
      <c r="R207" s="79">
        <f t="shared" si="78"/>
        <v>0</v>
      </c>
    </row>
    <row r="208" spans="1:18" s="214" customFormat="1" ht="15" customHeight="1">
      <c r="A208" s="54">
        <v>192</v>
      </c>
      <c r="B208" s="65" t="s">
        <v>188</v>
      </c>
      <c r="C208" s="51" t="str">
        <f>A72</f>
        <v>11/10（日）</v>
      </c>
      <c r="D208" s="113">
        <v>0.33333333333333331</v>
      </c>
      <c r="E208" s="113">
        <v>0.5625</v>
      </c>
      <c r="F208" s="173">
        <f t="shared" si="73"/>
        <v>0.22916666666666669</v>
      </c>
      <c r="G208" s="121" t="s">
        <v>101</v>
      </c>
      <c r="H208" s="120">
        <v>1</v>
      </c>
      <c r="I208" s="50">
        <v>2</v>
      </c>
      <c r="J208" s="48">
        <f t="shared" si="74"/>
        <v>8</v>
      </c>
      <c r="K208" s="64">
        <v>8</v>
      </c>
      <c r="L208" s="48">
        <f t="shared" si="75"/>
        <v>0</v>
      </c>
      <c r="M208" s="48">
        <f t="shared" si="79"/>
        <v>2.5</v>
      </c>
      <c r="N208" s="47">
        <f t="shared" si="76"/>
        <v>16</v>
      </c>
      <c r="O208" s="240">
        <f t="shared" si="77"/>
        <v>0</v>
      </c>
      <c r="P208" s="249"/>
      <c r="Q208" s="135"/>
      <c r="R208" s="79">
        <f t="shared" si="78"/>
        <v>0</v>
      </c>
    </row>
    <row r="209" spans="1:18" s="214" customFormat="1" ht="15" customHeight="1">
      <c r="A209" s="54">
        <v>193</v>
      </c>
      <c r="B209" s="65" t="s">
        <v>187</v>
      </c>
      <c r="C209" s="51" t="str">
        <f>A72</f>
        <v>11/10（日）</v>
      </c>
      <c r="D209" s="113">
        <v>0.33333333333333331</v>
      </c>
      <c r="E209" s="113">
        <v>0.58333333333333337</v>
      </c>
      <c r="F209" s="173">
        <f t="shared" si="73"/>
        <v>0.25000000000000006</v>
      </c>
      <c r="G209" s="121" t="s">
        <v>76</v>
      </c>
      <c r="H209" s="120">
        <v>2</v>
      </c>
      <c r="I209" s="50">
        <v>3</v>
      </c>
      <c r="J209" s="48">
        <f t="shared" si="74"/>
        <v>8</v>
      </c>
      <c r="K209" s="64">
        <v>8</v>
      </c>
      <c r="L209" s="48">
        <f t="shared" si="75"/>
        <v>0</v>
      </c>
      <c r="M209" s="48">
        <f t="shared" si="79"/>
        <v>2</v>
      </c>
      <c r="N209" s="47">
        <f t="shared" si="76"/>
        <v>24</v>
      </c>
      <c r="O209" s="240">
        <f t="shared" si="77"/>
        <v>0</v>
      </c>
      <c r="P209" s="249"/>
      <c r="Q209" s="135"/>
      <c r="R209" s="79">
        <f t="shared" si="78"/>
        <v>0</v>
      </c>
    </row>
    <row r="210" spans="1:18" s="214" customFormat="1" ht="15" customHeight="1">
      <c r="A210" s="54">
        <v>194</v>
      </c>
      <c r="B210" s="65" t="s">
        <v>186</v>
      </c>
      <c r="C210" s="51" t="str">
        <f>A72</f>
        <v>11/10（日）</v>
      </c>
      <c r="D210" s="113">
        <v>0.33333333333333331</v>
      </c>
      <c r="E210" s="113">
        <v>0.58333333333333337</v>
      </c>
      <c r="F210" s="173">
        <f t="shared" si="73"/>
        <v>0.25000000000000006</v>
      </c>
      <c r="G210" s="121" t="s">
        <v>76</v>
      </c>
      <c r="H210" s="120">
        <v>3</v>
      </c>
      <c r="I210" s="50">
        <v>4</v>
      </c>
      <c r="J210" s="48">
        <f t="shared" si="74"/>
        <v>8</v>
      </c>
      <c r="K210" s="64">
        <v>8</v>
      </c>
      <c r="L210" s="48">
        <f t="shared" si="75"/>
        <v>0</v>
      </c>
      <c r="M210" s="48">
        <f t="shared" si="79"/>
        <v>2</v>
      </c>
      <c r="N210" s="47">
        <f t="shared" si="76"/>
        <v>32</v>
      </c>
      <c r="O210" s="240">
        <f t="shared" si="77"/>
        <v>0</v>
      </c>
      <c r="P210" s="249"/>
      <c r="Q210" s="135"/>
      <c r="R210" s="79">
        <f t="shared" si="78"/>
        <v>0</v>
      </c>
    </row>
    <row r="211" spans="1:18" s="214" customFormat="1" ht="15" customHeight="1">
      <c r="A211" s="54">
        <v>195</v>
      </c>
      <c r="B211" s="65" t="s">
        <v>185</v>
      </c>
      <c r="C211" s="51" t="str">
        <f>A72</f>
        <v>11/10（日）</v>
      </c>
      <c r="D211" s="113">
        <v>0.33333333333333331</v>
      </c>
      <c r="E211" s="113">
        <v>0.58333333333333337</v>
      </c>
      <c r="F211" s="173">
        <f t="shared" si="73"/>
        <v>0.25000000000000006</v>
      </c>
      <c r="G211" s="121" t="s">
        <v>76</v>
      </c>
      <c r="H211" s="120">
        <v>0</v>
      </c>
      <c r="I211" s="50">
        <v>1</v>
      </c>
      <c r="J211" s="48">
        <f t="shared" si="74"/>
        <v>8</v>
      </c>
      <c r="K211" s="64">
        <v>8</v>
      </c>
      <c r="L211" s="48">
        <f t="shared" si="75"/>
        <v>0</v>
      </c>
      <c r="M211" s="48">
        <f t="shared" si="79"/>
        <v>2</v>
      </c>
      <c r="N211" s="47">
        <f t="shared" si="76"/>
        <v>8</v>
      </c>
      <c r="O211" s="240">
        <f t="shared" si="77"/>
        <v>0</v>
      </c>
      <c r="P211" s="249"/>
      <c r="Q211" s="135"/>
      <c r="R211" s="79">
        <f t="shared" si="78"/>
        <v>0</v>
      </c>
    </row>
    <row r="212" spans="1:18" s="214" customFormat="1" ht="15" customHeight="1">
      <c r="A212" s="54">
        <v>196</v>
      </c>
      <c r="B212" s="65" t="s">
        <v>184</v>
      </c>
      <c r="C212" s="51" t="str">
        <f>A72</f>
        <v>11/10（日）</v>
      </c>
      <c r="D212" s="113">
        <v>0.33333333333333331</v>
      </c>
      <c r="E212" s="113">
        <v>0.58333333333333337</v>
      </c>
      <c r="F212" s="173">
        <f t="shared" si="73"/>
        <v>0.25000000000000006</v>
      </c>
      <c r="G212" s="121" t="s">
        <v>76</v>
      </c>
      <c r="H212" s="120">
        <v>0</v>
      </c>
      <c r="I212" s="50">
        <v>1</v>
      </c>
      <c r="J212" s="48">
        <f t="shared" si="74"/>
        <v>8</v>
      </c>
      <c r="K212" s="64">
        <v>8</v>
      </c>
      <c r="L212" s="48">
        <f t="shared" si="75"/>
        <v>0</v>
      </c>
      <c r="M212" s="48">
        <f t="shared" si="79"/>
        <v>2</v>
      </c>
      <c r="N212" s="47">
        <f t="shared" si="76"/>
        <v>8</v>
      </c>
      <c r="O212" s="240">
        <f t="shared" si="77"/>
        <v>0</v>
      </c>
      <c r="P212" s="249"/>
      <c r="Q212" s="135"/>
      <c r="R212" s="79">
        <f t="shared" si="78"/>
        <v>0</v>
      </c>
    </row>
    <row r="213" spans="1:18" s="214" customFormat="1" ht="15" customHeight="1">
      <c r="A213" s="54">
        <v>197</v>
      </c>
      <c r="B213" s="65" t="s">
        <v>183</v>
      </c>
      <c r="C213" s="51" t="str">
        <f>A72</f>
        <v>11/10（日）</v>
      </c>
      <c r="D213" s="113">
        <v>0.33333333333333331</v>
      </c>
      <c r="E213" s="113">
        <v>0.58333333333333337</v>
      </c>
      <c r="F213" s="173">
        <f t="shared" si="73"/>
        <v>0.25000000000000006</v>
      </c>
      <c r="G213" s="121" t="s">
        <v>76</v>
      </c>
      <c r="H213" s="120">
        <v>0</v>
      </c>
      <c r="I213" s="50">
        <v>1</v>
      </c>
      <c r="J213" s="48">
        <f t="shared" si="74"/>
        <v>8</v>
      </c>
      <c r="K213" s="64">
        <v>8</v>
      </c>
      <c r="L213" s="48">
        <f t="shared" si="75"/>
        <v>0</v>
      </c>
      <c r="M213" s="48">
        <f t="shared" si="79"/>
        <v>2</v>
      </c>
      <c r="N213" s="47">
        <f t="shared" si="76"/>
        <v>8</v>
      </c>
      <c r="O213" s="240">
        <f t="shared" si="77"/>
        <v>0</v>
      </c>
      <c r="P213" s="249"/>
      <c r="Q213" s="135"/>
      <c r="R213" s="79">
        <f t="shared" si="78"/>
        <v>0</v>
      </c>
    </row>
    <row r="214" spans="1:18" s="214" customFormat="1" ht="15" customHeight="1">
      <c r="A214" s="54">
        <v>198</v>
      </c>
      <c r="B214" s="65" t="s">
        <v>182</v>
      </c>
      <c r="C214" s="51" t="str">
        <f>A72</f>
        <v>11/10（日）</v>
      </c>
      <c r="D214" s="113">
        <v>0.33333333333333331</v>
      </c>
      <c r="E214" s="113">
        <v>0.58333333333333337</v>
      </c>
      <c r="F214" s="173">
        <f t="shared" si="73"/>
        <v>0.25000000000000006</v>
      </c>
      <c r="G214" s="121" t="s">
        <v>76</v>
      </c>
      <c r="H214" s="120">
        <v>1</v>
      </c>
      <c r="I214" s="50">
        <v>2</v>
      </c>
      <c r="J214" s="48">
        <f t="shared" si="74"/>
        <v>8</v>
      </c>
      <c r="K214" s="64">
        <v>8</v>
      </c>
      <c r="L214" s="48">
        <f t="shared" si="75"/>
        <v>0</v>
      </c>
      <c r="M214" s="48">
        <f t="shared" si="79"/>
        <v>2</v>
      </c>
      <c r="N214" s="47">
        <f t="shared" si="76"/>
        <v>16</v>
      </c>
      <c r="O214" s="240">
        <f t="shared" si="77"/>
        <v>0</v>
      </c>
      <c r="P214" s="249"/>
      <c r="Q214" s="135"/>
      <c r="R214" s="79">
        <f t="shared" si="78"/>
        <v>0</v>
      </c>
    </row>
    <row r="215" spans="1:18" s="214" customFormat="1" ht="15" customHeight="1">
      <c r="A215" s="54">
        <v>199</v>
      </c>
      <c r="B215" s="66" t="s">
        <v>181</v>
      </c>
      <c r="C215" s="51" t="str">
        <f>A72</f>
        <v>11/10（日）</v>
      </c>
      <c r="D215" s="113">
        <v>0.33333333333333331</v>
      </c>
      <c r="E215" s="113">
        <v>0.58333333333333337</v>
      </c>
      <c r="F215" s="173">
        <f t="shared" si="73"/>
        <v>0.25000000000000006</v>
      </c>
      <c r="G215" s="121" t="s">
        <v>76</v>
      </c>
      <c r="H215" s="120">
        <v>0</v>
      </c>
      <c r="I215" s="50">
        <v>1</v>
      </c>
      <c r="J215" s="48">
        <f t="shared" si="74"/>
        <v>8</v>
      </c>
      <c r="K215" s="64">
        <v>8</v>
      </c>
      <c r="L215" s="48">
        <f t="shared" si="75"/>
        <v>0</v>
      </c>
      <c r="M215" s="48">
        <f t="shared" si="79"/>
        <v>2</v>
      </c>
      <c r="N215" s="47">
        <f t="shared" si="76"/>
        <v>8</v>
      </c>
      <c r="O215" s="240">
        <f t="shared" si="77"/>
        <v>0</v>
      </c>
      <c r="P215" s="249"/>
      <c r="Q215" s="135"/>
      <c r="R215" s="79">
        <f t="shared" si="78"/>
        <v>0</v>
      </c>
    </row>
    <row r="216" spans="1:18" s="214" customFormat="1" ht="15" customHeight="1">
      <c r="A216" s="54">
        <v>200</v>
      </c>
      <c r="B216" s="66" t="s">
        <v>180</v>
      </c>
      <c r="C216" s="51" t="str">
        <f>A72</f>
        <v>11/10（日）</v>
      </c>
      <c r="D216" s="113">
        <v>0.33333333333333331</v>
      </c>
      <c r="E216" s="113">
        <v>0.58333333333333337</v>
      </c>
      <c r="F216" s="173">
        <f t="shared" si="73"/>
        <v>0.25000000000000006</v>
      </c>
      <c r="G216" s="121" t="s">
        <v>76</v>
      </c>
      <c r="H216" s="120">
        <v>0</v>
      </c>
      <c r="I216" s="50">
        <v>1</v>
      </c>
      <c r="J216" s="48">
        <f t="shared" si="74"/>
        <v>8</v>
      </c>
      <c r="K216" s="64">
        <v>8</v>
      </c>
      <c r="L216" s="48">
        <f t="shared" si="75"/>
        <v>0</v>
      </c>
      <c r="M216" s="48">
        <f t="shared" si="79"/>
        <v>2</v>
      </c>
      <c r="N216" s="47">
        <f t="shared" si="76"/>
        <v>8</v>
      </c>
      <c r="O216" s="240">
        <f t="shared" si="77"/>
        <v>0</v>
      </c>
      <c r="P216" s="249"/>
      <c r="Q216" s="135"/>
      <c r="R216" s="79">
        <f t="shared" si="78"/>
        <v>0</v>
      </c>
    </row>
    <row r="217" spans="1:18" s="214" customFormat="1" ht="15" customHeight="1">
      <c r="A217" s="54">
        <v>201</v>
      </c>
      <c r="B217" s="65" t="s">
        <v>179</v>
      </c>
      <c r="C217" s="51" t="str">
        <f>A72</f>
        <v>11/10（日）</v>
      </c>
      <c r="D217" s="113">
        <v>0.33333333333333331</v>
      </c>
      <c r="E217" s="113">
        <v>0.58333333333333337</v>
      </c>
      <c r="F217" s="173">
        <f t="shared" si="73"/>
        <v>0.25000000000000006</v>
      </c>
      <c r="G217" s="121" t="s">
        <v>76</v>
      </c>
      <c r="H217" s="120">
        <v>9</v>
      </c>
      <c r="I217" s="50">
        <v>10</v>
      </c>
      <c r="J217" s="48">
        <f t="shared" si="74"/>
        <v>8</v>
      </c>
      <c r="K217" s="64">
        <v>8</v>
      </c>
      <c r="L217" s="48">
        <f t="shared" si="75"/>
        <v>0</v>
      </c>
      <c r="M217" s="48">
        <f t="shared" si="79"/>
        <v>2</v>
      </c>
      <c r="N217" s="47">
        <f t="shared" si="76"/>
        <v>80</v>
      </c>
      <c r="O217" s="240">
        <f t="shared" si="77"/>
        <v>0</v>
      </c>
      <c r="P217" s="249"/>
      <c r="Q217" s="135"/>
      <c r="R217" s="79">
        <f t="shared" si="78"/>
        <v>0</v>
      </c>
    </row>
    <row r="218" spans="1:18" s="214" customFormat="1" ht="15" customHeight="1">
      <c r="A218" s="54">
        <v>202</v>
      </c>
      <c r="B218" s="65" t="s">
        <v>178</v>
      </c>
      <c r="C218" s="51" t="str">
        <f>A72</f>
        <v>11/10（日）</v>
      </c>
      <c r="D218" s="113">
        <v>0.35416666666666669</v>
      </c>
      <c r="E218" s="113">
        <v>0.58333333333333337</v>
      </c>
      <c r="F218" s="173">
        <f t="shared" si="73"/>
        <v>0.22916666666666669</v>
      </c>
      <c r="G218" s="121" t="s">
        <v>73</v>
      </c>
      <c r="H218" s="120">
        <v>9</v>
      </c>
      <c r="I218" s="50">
        <v>10</v>
      </c>
      <c r="J218" s="48">
        <f t="shared" si="74"/>
        <v>8</v>
      </c>
      <c r="K218" s="64">
        <v>8</v>
      </c>
      <c r="L218" s="48">
        <f t="shared" si="75"/>
        <v>0</v>
      </c>
      <c r="M218" s="48">
        <f t="shared" si="79"/>
        <v>2.5</v>
      </c>
      <c r="N218" s="47">
        <f t="shared" si="76"/>
        <v>80</v>
      </c>
      <c r="O218" s="240">
        <f t="shared" si="77"/>
        <v>0</v>
      </c>
      <c r="P218" s="249"/>
      <c r="Q218" s="135"/>
      <c r="R218" s="79">
        <f t="shared" si="78"/>
        <v>0</v>
      </c>
    </row>
    <row r="219" spans="1:18" s="214" customFormat="1" ht="15" customHeight="1">
      <c r="A219" s="54">
        <v>203</v>
      </c>
      <c r="B219" s="65" t="s">
        <v>177</v>
      </c>
      <c r="C219" s="51" t="str">
        <f>A72</f>
        <v>11/10（日）</v>
      </c>
      <c r="D219" s="113">
        <v>0.35416666666666669</v>
      </c>
      <c r="E219" s="113">
        <v>0.58333333333333337</v>
      </c>
      <c r="F219" s="173">
        <f t="shared" si="73"/>
        <v>0.22916666666666669</v>
      </c>
      <c r="G219" s="121" t="s">
        <v>73</v>
      </c>
      <c r="H219" s="120">
        <v>5</v>
      </c>
      <c r="I219" s="50">
        <v>6</v>
      </c>
      <c r="J219" s="48">
        <f t="shared" si="74"/>
        <v>8</v>
      </c>
      <c r="K219" s="64">
        <v>8</v>
      </c>
      <c r="L219" s="48">
        <f t="shared" si="75"/>
        <v>0</v>
      </c>
      <c r="M219" s="48">
        <f t="shared" si="79"/>
        <v>2.5</v>
      </c>
      <c r="N219" s="47">
        <f t="shared" si="76"/>
        <v>48</v>
      </c>
      <c r="O219" s="240">
        <f t="shared" si="77"/>
        <v>0</v>
      </c>
      <c r="P219" s="249"/>
      <c r="Q219" s="135"/>
      <c r="R219" s="79">
        <f t="shared" si="78"/>
        <v>0</v>
      </c>
    </row>
    <row r="220" spans="1:18" s="214" customFormat="1" ht="15" customHeight="1">
      <c r="A220" s="54">
        <v>204</v>
      </c>
      <c r="B220" s="65" t="s">
        <v>176</v>
      </c>
      <c r="C220" s="51" t="str">
        <f>A72</f>
        <v>11/10（日）</v>
      </c>
      <c r="D220" s="113">
        <v>0.35416666666666669</v>
      </c>
      <c r="E220" s="113">
        <v>0.58333333333333337</v>
      </c>
      <c r="F220" s="173">
        <f t="shared" si="73"/>
        <v>0.22916666666666669</v>
      </c>
      <c r="G220" s="121" t="s">
        <v>73</v>
      </c>
      <c r="H220" s="120">
        <v>7</v>
      </c>
      <c r="I220" s="50">
        <v>8</v>
      </c>
      <c r="J220" s="48">
        <f t="shared" si="74"/>
        <v>8</v>
      </c>
      <c r="K220" s="64">
        <v>8</v>
      </c>
      <c r="L220" s="48">
        <f t="shared" si="75"/>
        <v>0</v>
      </c>
      <c r="M220" s="48">
        <f t="shared" si="79"/>
        <v>2.5</v>
      </c>
      <c r="N220" s="47">
        <f t="shared" si="76"/>
        <v>64</v>
      </c>
      <c r="O220" s="240">
        <f t="shared" si="77"/>
        <v>0</v>
      </c>
      <c r="P220" s="249"/>
      <c r="Q220" s="135"/>
      <c r="R220" s="79">
        <f t="shared" si="78"/>
        <v>0</v>
      </c>
    </row>
    <row r="221" spans="1:18" s="214" customFormat="1" ht="15" customHeight="1">
      <c r="A221" s="54">
        <v>205</v>
      </c>
      <c r="B221" s="66" t="s">
        <v>175</v>
      </c>
      <c r="C221" s="51" t="str">
        <f>A72</f>
        <v>11/10（日）</v>
      </c>
      <c r="D221" s="113">
        <v>0.35416666666666669</v>
      </c>
      <c r="E221" s="113">
        <v>0.58333333333333337</v>
      </c>
      <c r="F221" s="173">
        <f t="shared" si="73"/>
        <v>0.22916666666666669</v>
      </c>
      <c r="G221" s="121" t="s">
        <v>73</v>
      </c>
      <c r="H221" s="120">
        <v>0</v>
      </c>
      <c r="I221" s="50">
        <v>2</v>
      </c>
      <c r="J221" s="48">
        <f t="shared" si="74"/>
        <v>8</v>
      </c>
      <c r="K221" s="64">
        <v>8</v>
      </c>
      <c r="L221" s="48">
        <f t="shared" si="75"/>
        <v>0</v>
      </c>
      <c r="M221" s="48">
        <f t="shared" si="79"/>
        <v>2.5</v>
      </c>
      <c r="N221" s="47">
        <f t="shared" si="76"/>
        <v>16</v>
      </c>
      <c r="O221" s="240">
        <f t="shared" si="77"/>
        <v>0</v>
      </c>
      <c r="P221" s="251"/>
      <c r="Q221" s="135"/>
      <c r="R221" s="79">
        <f t="shared" si="78"/>
        <v>0</v>
      </c>
    </row>
    <row r="222" spans="1:18" s="214" customFormat="1" ht="15" customHeight="1">
      <c r="A222" s="54">
        <v>206</v>
      </c>
      <c r="B222" s="66" t="s">
        <v>174</v>
      </c>
      <c r="C222" s="51" t="str">
        <f>A72</f>
        <v>11/10（日）</v>
      </c>
      <c r="D222" s="113">
        <v>0.35416666666666669</v>
      </c>
      <c r="E222" s="113">
        <v>0.58333333333333337</v>
      </c>
      <c r="F222" s="173">
        <f t="shared" si="73"/>
        <v>0.22916666666666669</v>
      </c>
      <c r="G222" s="121" t="s">
        <v>73</v>
      </c>
      <c r="H222" s="120">
        <v>4</v>
      </c>
      <c r="I222" s="50">
        <v>6</v>
      </c>
      <c r="J222" s="48">
        <f t="shared" si="74"/>
        <v>8</v>
      </c>
      <c r="K222" s="64">
        <v>8</v>
      </c>
      <c r="L222" s="48">
        <f t="shared" si="75"/>
        <v>0</v>
      </c>
      <c r="M222" s="48">
        <f t="shared" si="79"/>
        <v>2.5</v>
      </c>
      <c r="N222" s="47">
        <f t="shared" si="76"/>
        <v>48</v>
      </c>
      <c r="O222" s="240">
        <f t="shared" si="77"/>
        <v>0</v>
      </c>
      <c r="P222" s="249"/>
      <c r="Q222" s="135"/>
      <c r="R222" s="79">
        <f t="shared" si="78"/>
        <v>0</v>
      </c>
    </row>
    <row r="223" spans="1:18" s="214" customFormat="1" ht="15" customHeight="1">
      <c r="A223" s="54">
        <v>207</v>
      </c>
      <c r="B223" s="66" t="s">
        <v>173</v>
      </c>
      <c r="C223" s="51" t="str">
        <f>A72</f>
        <v>11/10（日）</v>
      </c>
      <c r="D223" s="113">
        <v>0.35416666666666669</v>
      </c>
      <c r="E223" s="113">
        <v>0.58333333333333337</v>
      </c>
      <c r="F223" s="173">
        <f t="shared" si="73"/>
        <v>0.22916666666666669</v>
      </c>
      <c r="G223" s="121" t="s">
        <v>73</v>
      </c>
      <c r="H223" s="120">
        <v>0</v>
      </c>
      <c r="I223" s="50">
        <v>2</v>
      </c>
      <c r="J223" s="48">
        <f t="shared" si="74"/>
        <v>8</v>
      </c>
      <c r="K223" s="64">
        <v>8</v>
      </c>
      <c r="L223" s="48">
        <f t="shared" si="75"/>
        <v>0</v>
      </c>
      <c r="M223" s="48">
        <f t="shared" si="79"/>
        <v>2.5</v>
      </c>
      <c r="N223" s="47">
        <f t="shared" si="76"/>
        <v>16</v>
      </c>
      <c r="O223" s="240">
        <f t="shared" si="77"/>
        <v>0</v>
      </c>
      <c r="P223" s="251"/>
      <c r="Q223" s="135"/>
      <c r="R223" s="79">
        <f t="shared" si="78"/>
        <v>0</v>
      </c>
    </row>
    <row r="224" spans="1:18" s="214" customFormat="1" ht="15" customHeight="1">
      <c r="A224" s="54">
        <v>208</v>
      </c>
      <c r="B224" s="66" t="s">
        <v>172</v>
      </c>
      <c r="C224" s="51" t="str">
        <f>A72</f>
        <v>11/10（日）</v>
      </c>
      <c r="D224" s="113">
        <v>0.35416666666666669</v>
      </c>
      <c r="E224" s="113">
        <v>0.58333333333333337</v>
      </c>
      <c r="F224" s="173">
        <f t="shared" si="73"/>
        <v>0.22916666666666669</v>
      </c>
      <c r="G224" s="121" t="s">
        <v>73</v>
      </c>
      <c r="H224" s="120">
        <v>0</v>
      </c>
      <c r="I224" s="50">
        <v>3</v>
      </c>
      <c r="J224" s="48">
        <f t="shared" si="74"/>
        <v>8</v>
      </c>
      <c r="K224" s="64">
        <v>8</v>
      </c>
      <c r="L224" s="48">
        <f t="shared" si="75"/>
        <v>0</v>
      </c>
      <c r="M224" s="48">
        <f t="shared" si="79"/>
        <v>2.5</v>
      </c>
      <c r="N224" s="47">
        <f t="shared" si="76"/>
        <v>24</v>
      </c>
      <c r="O224" s="240">
        <f t="shared" si="77"/>
        <v>0</v>
      </c>
      <c r="P224" s="251"/>
      <c r="Q224" s="135"/>
      <c r="R224" s="79">
        <f t="shared" si="78"/>
        <v>0</v>
      </c>
    </row>
    <row r="225" spans="1:18" s="214" customFormat="1" ht="15" customHeight="1">
      <c r="A225" s="54">
        <v>209</v>
      </c>
      <c r="B225" s="66" t="s">
        <v>171</v>
      </c>
      <c r="C225" s="51" t="str">
        <f>A72</f>
        <v>11/10（日）</v>
      </c>
      <c r="D225" s="113">
        <v>0.35416666666666669</v>
      </c>
      <c r="E225" s="113">
        <v>0.58333333333333337</v>
      </c>
      <c r="F225" s="173">
        <f t="shared" si="73"/>
        <v>0.22916666666666669</v>
      </c>
      <c r="G225" s="121" t="s">
        <v>73</v>
      </c>
      <c r="H225" s="120">
        <v>2</v>
      </c>
      <c r="I225" s="50">
        <v>2</v>
      </c>
      <c r="J225" s="48">
        <f t="shared" si="74"/>
        <v>8</v>
      </c>
      <c r="K225" s="64">
        <v>8</v>
      </c>
      <c r="L225" s="48">
        <f t="shared" si="75"/>
        <v>0</v>
      </c>
      <c r="M225" s="48">
        <f t="shared" si="79"/>
        <v>2.5</v>
      </c>
      <c r="N225" s="47">
        <f t="shared" si="76"/>
        <v>16</v>
      </c>
      <c r="O225" s="240">
        <f t="shared" si="77"/>
        <v>0</v>
      </c>
      <c r="P225" s="251"/>
      <c r="Q225" s="135"/>
      <c r="R225" s="79">
        <f t="shared" si="78"/>
        <v>0</v>
      </c>
    </row>
    <row r="226" spans="1:18" s="214" customFormat="1" ht="15" customHeight="1">
      <c r="A226" s="54">
        <v>210</v>
      </c>
      <c r="B226" s="66" t="s">
        <v>170</v>
      </c>
      <c r="C226" s="51" t="str">
        <f>A72</f>
        <v>11/10（日）</v>
      </c>
      <c r="D226" s="113">
        <v>0.35416666666666669</v>
      </c>
      <c r="E226" s="113">
        <v>0.58333333333333337</v>
      </c>
      <c r="F226" s="173">
        <f t="shared" si="73"/>
        <v>0.22916666666666669</v>
      </c>
      <c r="G226" s="121" t="s">
        <v>73</v>
      </c>
      <c r="H226" s="120">
        <v>0</v>
      </c>
      <c r="I226" s="50">
        <v>2</v>
      </c>
      <c r="J226" s="48">
        <f t="shared" si="74"/>
        <v>8</v>
      </c>
      <c r="K226" s="64">
        <v>8</v>
      </c>
      <c r="L226" s="48">
        <f t="shared" si="75"/>
        <v>0</v>
      </c>
      <c r="M226" s="48">
        <f t="shared" si="79"/>
        <v>2.5</v>
      </c>
      <c r="N226" s="47">
        <f t="shared" si="76"/>
        <v>16</v>
      </c>
      <c r="O226" s="240">
        <f t="shared" si="77"/>
        <v>0</v>
      </c>
      <c r="P226" s="251"/>
      <c r="Q226" s="135"/>
      <c r="R226" s="79">
        <f t="shared" si="78"/>
        <v>0</v>
      </c>
    </row>
    <row r="227" spans="1:18" s="214" customFormat="1" ht="15" customHeight="1">
      <c r="A227" s="54">
        <v>211</v>
      </c>
      <c r="B227" s="65" t="s">
        <v>169</v>
      </c>
      <c r="C227" s="51" t="str">
        <f>A72</f>
        <v>11/10（日）</v>
      </c>
      <c r="D227" s="113">
        <v>0.35416666666666669</v>
      </c>
      <c r="E227" s="113">
        <v>0.58333333333333337</v>
      </c>
      <c r="F227" s="173">
        <f t="shared" si="73"/>
        <v>0.22916666666666669</v>
      </c>
      <c r="G227" s="121" t="s">
        <v>73</v>
      </c>
      <c r="H227" s="120">
        <v>13</v>
      </c>
      <c r="I227" s="50">
        <v>15</v>
      </c>
      <c r="J227" s="48">
        <f t="shared" si="74"/>
        <v>8</v>
      </c>
      <c r="K227" s="64">
        <v>8</v>
      </c>
      <c r="L227" s="48">
        <f t="shared" si="75"/>
        <v>0</v>
      </c>
      <c r="M227" s="48">
        <f t="shared" si="79"/>
        <v>2.5</v>
      </c>
      <c r="N227" s="47">
        <f t="shared" si="76"/>
        <v>120</v>
      </c>
      <c r="O227" s="240">
        <f t="shared" si="77"/>
        <v>0</v>
      </c>
      <c r="P227" s="249"/>
      <c r="Q227" s="135"/>
      <c r="R227" s="79">
        <f t="shared" si="78"/>
        <v>0</v>
      </c>
    </row>
    <row r="228" spans="1:18" s="214" customFormat="1" ht="15" customHeight="1">
      <c r="A228" s="54">
        <v>212</v>
      </c>
      <c r="B228" s="66" t="s">
        <v>168</v>
      </c>
      <c r="C228" s="51" t="str">
        <f>A72</f>
        <v>11/10（日）</v>
      </c>
      <c r="D228" s="113">
        <v>0.33333333333333331</v>
      </c>
      <c r="E228" s="113">
        <v>0.58333333333333337</v>
      </c>
      <c r="F228" s="173">
        <f t="shared" si="73"/>
        <v>0.25000000000000006</v>
      </c>
      <c r="G228" s="119" t="s">
        <v>76</v>
      </c>
      <c r="H228" s="120">
        <v>5</v>
      </c>
      <c r="I228" s="50">
        <v>7</v>
      </c>
      <c r="J228" s="48">
        <f t="shared" si="74"/>
        <v>8</v>
      </c>
      <c r="K228" s="64">
        <v>8</v>
      </c>
      <c r="L228" s="48">
        <f t="shared" si="75"/>
        <v>0</v>
      </c>
      <c r="M228" s="48">
        <f t="shared" si="79"/>
        <v>2</v>
      </c>
      <c r="N228" s="47">
        <f t="shared" si="76"/>
        <v>56</v>
      </c>
      <c r="O228" s="240">
        <f t="shared" si="77"/>
        <v>0</v>
      </c>
      <c r="P228" s="249"/>
      <c r="Q228" s="135"/>
      <c r="R228" s="79">
        <f t="shared" si="78"/>
        <v>0</v>
      </c>
    </row>
    <row r="229" spans="1:18" s="214" customFormat="1" ht="15" customHeight="1">
      <c r="A229" s="54">
        <v>213</v>
      </c>
      <c r="B229" s="65" t="s">
        <v>167</v>
      </c>
      <c r="C229" s="51" t="str">
        <f>A72</f>
        <v>11/10（日）</v>
      </c>
      <c r="D229" s="113">
        <v>0.35416666666666669</v>
      </c>
      <c r="E229" s="113">
        <v>0.58333333333333337</v>
      </c>
      <c r="F229" s="173">
        <f t="shared" si="73"/>
        <v>0.22916666666666669</v>
      </c>
      <c r="G229" s="121" t="s">
        <v>73</v>
      </c>
      <c r="H229" s="120">
        <v>11</v>
      </c>
      <c r="I229" s="50">
        <v>15</v>
      </c>
      <c r="J229" s="48">
        <f t="shared" si="74"/>
        <v>8</v>
      </c>
      <c r="K229" s="64">
        <v>8</v>
      </c>
      <c r="L229" s="48">
        <f t="shared" si="75"/>
        <v>0</v>
      </c>
      <c r="M229" s="48">
        <f t="shared" si="79"/>
        <v>2.5</v>
      </c>
      <c r="N229" s="47">
        <f t="shared" si="76"/>
        <v>120</v>
      </c>
      <c r="O229" s="240">
        <f t="shared" si="77"/>
        <v>0</v>
      </c>
      <c r="P229" s="249"/>
      <c r="Q229" s="135"/>
      <c r="R229" s="79">
        <f t="shared" si="78"/>
        <v>0</v>
      </c>
    </row>
    <row r="230" spans="1:18" s="214" customFormat="1" ht="15" customHeight="1">
      <c r="A230" s="54">
        <v>214</v>
      </c>
      <c r="B230" s="65" t="s">
        <v>166</v>
      </c>
      <c r="C230" s="51" t="str">
        <f>A72</f>
        <v>11/10（日）</v>
      </c>
      <c r="D230" s="113">
        <v>0.35416666666666669</v>
      </c>
      <c r="E230" s="113">
        <v>0.60416666666666663</v>
      </c>
      <c r="F230" s="173">
        <f t="shared" si="73"/>
        <v>0.24999999999999994</v>
      </c>
      <c r="G230" s="121" t="s">
        <v>157</v>
      </c>
      <c r="H230" s="120">
        <v>9</v>
      </c>
      <c r="I230" s="50">
        <v>12</v>
      </c>
      <c r="J230" s="48">
        <f t="shared" si="74"/>
        <v>8</v>
      </c>
      <c r="K230" s="64">
        <v>8</v>
      </c>
      <c r="L230" s="48">
        <f t="shared" si="75"/>
        <v>0</v>
      </c>
      <c r="M230" s="48">
        <f t="shared" si="79"/>
        <v>2</v>
      </c>
      <c r="N230" s="47">
        <f t="shared" si="76"/>
        <v>96</v>
      </c>
      <c r="O230" s="240">
        <f t="shared" si="77"/>
        <v>0</v>
      </c>
      <c r="P230" s="249"/>
      <c r="Q230" s="135"/>
      <c r="R230" s="79">
        <f t="shared" si="78"/>
        <v>0</v>
      </c>
    </row>
    <row r="231" spans="1:18" s="214" customFormat="1" ht="15" customHeight="1">
      <c r="A231" s="54">
        <v>215</v>
      </c>
      <c r="B231" s="80" t="s">
        <v>165</v>
      </c>
      <c r="C231" s="51" t="str">
        <f>A72</f>
        <v>11/10（日）</v>
      </c>
      <c r="D231" s="113">
        <v>0.35416666666666669</v>
      </c>
      <c r="E231" s="113">
        <v>0.60416666666666663</v>
      </c>
      <c r="F231" s="173">
        <f t="shared" si="73"/>
        <v>0.24999999999999994</v>
      </c>
      <c r="G231" s="121" t="s">
        <v>157</v>
      </c>
      <c r="H231" s="120">
        <v>1</v>
      </c>
      <c r="I231" s="50">
        <v>1</v>
      </c>
      <c r="J231" s="48">
        <f t="shared" si="74"/>
        <v>8</v>
      </c>
      <c r="K231" s="64">
        <v>8</v>
      </c>
      <c r="L231" s="48">
        <f t="shared" si="75"/>
        <v>0</v>
      </c>
      <c r="M231" s="48">
        <f t="shared" si="79"/>
        <v>2</v>
      </c>
      <c r="N231" s="47">
        <f t="shared" si="76"/>
        <v>8</v>
      </c>
      <c r="O231" s="240">
        <f t="shared" si="77"/>
        <v>0</v>
      </c>
      <c r="P231" s="249"/>
      <c r="Q231" s="135"/>
      <c r="R231" s="79">
        <f t="shared" si="78"/>
        <v>0</v>
      </c>
    </row>
    <row r="232" spans="1:18" s="214" customFormat="1" ht="15" customHeight="1">
      <c r="A232" s="54">
        <v>216</v>
      </c>
      <c r="B232" s="65" t="s">
        <v>164</v>
      </c>
      <c r="C232" s="51" t="str">
        <f>A72</f>
        <v>11/10（日）</v>
      </c>
      <c r="D232" s="113">
        <v>0.35416666666666669</v>
      </c>
      <c r="E232" s="113">
        <v>0.60416666666666663</v>
      </c>
      <c r="F232" s="173">
        <f t="shared" si="73"/>
        <v>0.24999999999999994</v>
      </c>
      <c r="G232" s="121" t="s">
        <v>157</v>
      </c>
      <c r="H232" s="120">
        <v>1</v>
      </c>
      <c r="I232" s="50">
        <v>4</v>
      </c>
      <c r="J232" s="48">
        <f t="shared" si="74"/>
        <v>8</v>
      </c>
      <c r="K232" s="64">
        <v>8</v>
      </c>
      <c r="L232" s="48">
        <f t="shared" si="75"/>
        <v>0</v>
      </c>
      <c r="M232" s="48">
        <f t="shared" si="79"/>
        <v>2</v>
      </c>
      <c r="N232" s="47">
        <f t="shared" si="76"/>
        <v>32</v>
      </c>
      <c r="O232" s="240">
        <f t="shared" si="77"/>
        <v>0</v>
      </c>
      <c r="P232" s="249"/>
      <c r="Q232" s="135"/>
      <c r="R232" s="79">
        <f t="shared" si="78"/>
        <v>0</v>
      </c>
    </row>
    <row r="233" spans="1:18" s="214" customFormat="1" ht="15" customHeight="1">
      <c r="A233" s="54">
        <v>217</v>
      </c>
      <c r="B233" s="65" t="s">
        <v>163</v>
      </c>
      <c r="C233" s="51" t="str">
        <f>A72</f>
        <v>11/10（日）</v>
      </c>
      <c r="D233" s="113">
        <v>0.35416666666666669</v>
      </c>
      <c r="E233" s="113">
        <v>0.60416666666666663</v>
      </c>
      <c r="F233" s="173">
        <f t="shared" si="73"/>
        <v>0.24999999999999994</v>
      </c>
      <c r="G233" s="121" t="s">
        <v>157</v>
      </c>
      <c r="H233" s="120">
        <v>10</v>
      </c>
      <c r="I233" s="50">
        <v>17</v>
      </c>
      <c r="J233" s="48">
        <f t="shared" si="74"/>
        <v>8</v>
      </c>
      <c r="K233" s="64">
        <v>8</v>
      </c>
      <c r="L233" s="48">
        <f t="shared" si="75"/>
        <v>0</v>
      </c>
      <c r="M233" s="48">
        <f t="shared" si="79"/>
        <v>2</v>
      </c>
      <c r="N233" s="47">
        <f t="shared" si="76"/>
        <v>136</v>
      </c>
      <c r="O233" s="240">
        <f t="shared" si="77"/>
        <v>0</v>
      </c>
      <c r="P233" s="249"/>
      <c r="Q233" s="135"/>
      <c r="R233" s="79">
        <f t="shared" si="78"/>
        <v>0</v>
      </c>
    </row>
    <row r="234" spans="1:18" s="214" customFormat="1" ht="15" customHeight="1">
      <c r="A234" s="54">
        <v>218</v>
      </c>
      <c r="B234" s="65" t="s">
        <v>162</v>
      </c>
      <c r="C234" s="51" t="str">
        <f>A72</f>
        <v>11/10（日）</v>
      </c>
      <c r="D234" s="113">
        <v>0.35416666666666669</v>
      </c>
      <c r="E234" s="113">
        <v>0.60416666666666663</v>
      </c>
      <c r="F234" s="173">
        <f t="shared" si="73"/>
        <v>0.24999999999999994</v>
      </c>
      <c r="G234" s="121" t="s">
        <v>157</v>
      </c>
      <c r="H234" s="120">
        <v>10</v>
      </c>
      <c r="I234" s="50">
        <v>13</v>
      </c>
      <c r="J234" s="48">
        <f t="shared" si="74"/>
        <v>8</v>
      </c>
      <c r="K234" s="64">
        <v>8</v>
      </c>
      <c r="L234" s="48">
        <f t="shared" si="75"/>
        <v>0</v>
      </c>
      <c r="M234" s="48">
        <f t="shared" si="79"/>
        <v>2</v>
      </c>
      <c r="N234" s="47">
        <f t="shared" si="76"/>
        <v>104</v>
      </c>
      <c r="O234" s="240">
        <f t="shared" si="77"/>
        <v>0</v>
      </c>
      <c r="P234" s="249"/>
      <c r="Q234" s="135"/>
      <c r="R234" s="79">
        <f t="shared" si="78"/>
        <v>0</v>
      </c>
    </row>
    <row r="235" spans="1:18" s="214" customFormat="1" ht="15" customHeight="1">
      <c r="A235" s="54">
        <v>219</v>
      </c>
      <c r="B235" s="65" t="s">
        <v>161</v>
      </c>
      <c r="C235" s="51" t="str">
        <f>A72</f>
        <v>11/10（日）</v>
      </c>
      <c r="D235" s="113">
        <v>0.35416666666666669</v>
      </c>
      <c r="E235" s="113">
        <v>0.60416666666666663</v>
      </c>
      <c r="F235" s="173">
        <f t="shared" si="73"/>
        <v>0.24999999999999994</v>
      </c>
      <c r="G235" s="121" t="s">
        <v>157</v>
      </c>
      <c r="H235" s="120">
        <v>2</v>
      </c>
      <c r="I235" s="50">
        <v>2</v>
      </c>
      <c r="J235" s="48">
        <f t="shared" si="74"/>
        <v>8</v>
      </c>
      <c r="K235" s="64">
        <v>8</v>
      </c>
      <c r="L235" s="48">
        <f t="shared" si="75"/>
        <v>0</v>
      </c>
      <c r="M235" s="48">
        <f t="shared" si="79"/>
        <v>2</v>
      </c>
      <c r="N235" s="47">
        <f t="shared" si="76"/>
        <v>16</v>
      </c>
      <c r="O235" s="240">
        <f t="shared" si="77"/>
        <v>0</v>
      </c>
      <c r="P235" s="249"/>
      <c r="Q235" s="135"/>
      <c r="R235" s="79">
        <f t="shared" si="78"/>
        <v>0</v>
      </c>
    </row>
    <row r="236" spans="1:18" s="214" customFormat="1" ht="15" customHeight="1">
      <c r="A236" s="54">
        <v>220</v>
      </c>
      <c r="B236" s="65" t="s">
        <v>160</v>
      </c>
      <c r="C236" s="51" t="str">
        <f>A72</f>
        <v>11/10（日）</v>
      </c>
      <c r="D236" s="113">
        <v>0.35416666666666669</v>
      </c>
      <c r="E236" s="113">
        <v>0.60416666666666663</v>
      </c>
      <c r="F236" s="173">
        <f t="shared" ref="F236:F262" si="80">E236-D236</f>
        <v>0.24999999999999994</v>
      </c>
      <c r="G236" s="121" t="s">
        <v>157</v>
      </c>
      <c r="H236" s="120">
        <v>0</v>
      </c>
      <c r="I236" s="50">
        <v>1</v>
      </c>
      <c r="J236" s="48">
        <f t="shared" ref="J236:J262" si="81">SUM($K236:$L236)</f>
        <v>8</v>
      </c>
      <c r="K236" s="64">
        <v>8</v>
      </c>
      <c r="L236" s="48">
        <f t="shared" ref="L236:L262" si="82">TEXT(MAX(0,MIN($E236,"5:00")-MAX($D236,"00:00")),"h:mm")*24+TEXT(MAX(0,MIN($E236,"29:00")-MAX($D236,"22:00")),"h:mm")*24</f>
        <v>0</v>
      </c>
      <c r="M236" s="48">
        <f t="shared" si="79"/>
        <v>2</v>
      </c>
      <c r="N236" s="47">
        <f t="shared" ref="N236:N262" si="83">K236*I236</f>
        <v>8</v>
      </c>
      <c r="O236" s="240">
        <f t="shared" ref="O236:O262" si="84">L236*I236</f>
        <v>0</v>
      </c>
      <c r="P236" s="249"/>
      <c r="Q236" s="135"/>
      <c r="R236" s="79">
        <f t="shared" ref="R236:R262" si="85">ROUNDDOWN(P236*N236+Q236*O236,0)</f>
        <v>0</v>
      </c>
    </row>
    <row r="237" spans="1:18" s="214" customFormat="1" ht="15" customHeight="1">
      <c r="A237" s="54">
        <v>221</v>
      </c>
      <c r="B237" s="65" t="s">
        <v>159</v>
      </c>
      <c r="C237" s="51" t="str">
        <f>A72</f>
        <v>11/10（日）</v>
      </c>
      <c r="D237" s="113">
        <v>0.35416666666666669</v>
      </c>
      <c r="E237" s="113">
        <v>0.60416666666666663</v>
      </c>
      <c r="F237" s="173">
        <f t="shared" si="80"/>
        <v>0.24999999999999994</v>
      </c>
      <c r="G237" s="121" t="s">
        <v>157</v>
      </c>
      <c r="H237" s="120">
        <f>9-1</f>
        <v>8</v>
      </c>
      <c r="I237" s="50">
        <f>10-1</f>
        <v>9</v>
      </c>
      <c r="J237" s="48">
        <f t="shared" si="81"/>
        <v>8</v>
      </c>
      <c r="K237" s="64">
        <v>8</v>
      </c>
      <c r="L237" s="48">
        <f t="shared" si="82"/>
        <v>0</v>
      </c>
      <c r="M237" s="48">
        <f t="shared" ref="M237:M262" si="86">IF((K237+L237-TEXT((F237),"h:mm")*24)&lt;0,0,(K237+L237-TEXT((F237),"h:mm")*24))</f>
        <v>2</v>
      </c>
      <c r="N237" s="47">
        <f t="shared" si="83"/>
        <v>72</v>
      </c>
      <c r="O237" s="240">
        <f t="shared" si="84"/>
        <v>0</v>
      </c>
      <c r="P237" s="249"/>
      <c r="Q237" s="135"/>
      <c r="R237" s="79">
        <f t="shared" si="85"/>
        <v>0</v>
      </c>
    </row>
    <row r="238" spans="1:18" s="214" customFormat="1" ht="15" customHeight="1">
      <c r="A238" s="54">
        <v>222</v>
      </c>
      <c r="B238" s="65" t="s">
        <v>158</v>
      </c>
      <c r="C238" s="51" t="str">
        <f>A72</f>
        <v>11/10（日）</v>
      </c>
      <c r="D238" s="113">
        <v>0.35416666666666669</v>
      </c>
      <c r="E238" s="113">
        <v>0.60416666666666663</v>
      </c>
      <c r="F238" s="173">
        <f t="shared" si="80"/>
        <v>0.24999999999999994</v>
      </c>
      <c r="G238" s="121" t="s">
        <v>157</v>
      </c>
      <c r="H238" s="120">
        <v>3</v>
      </c>
      <c r="I238" s="50">
        <v>5</v>
      </c>
      <c r="J238" s="48">
        <f t="shared" si="81"/>
        <v>8</v>
      </c>
      <c r="K238" s="64">
        <v>8</v>
      </c>
      <c r="L238" s="48">
        <f t="shared" si="82"/>
        <v>0</v>
      </c>
      <c r="M238" s="48">
        <f t="shared" si="86"/>
        <v>2</v>
      </c>
      <c r="N238" s="47">
        <f t="shared" si="83"/>
        <v>40</v>
      </c>
      <c r="O238" s="240">
        <f t="shared" si="84"/>
        <v>0</v>
      </c>
      <c r="P238" s="249"/>
      <c r="Q238" s="135"/>
      <c r="R238" s="79">
        <f t="shared" si="85"/>
        <v>0</v>
      </c>
    </row>
    <row r="239" spans="1:18" s="214" customFormat="1" ht="15" customHeight="1">
      <c r="A239" s="54">
        <v>223</v>
      </c>
      <c r="B239" s="65" t="s">
        <v>156</v>
      </c>
      <c r="C239" s="51" t="str">
        <f>A72</f>
        <v>11/10（日）</v>
      </c>
      <c r="D239" s="113">
        <v>0.375</v>
      </c>
      <c r="E239" s="113">
        <v>0.625</v>
      </c>
      <c r="F239" s="173">
        <f t="shared" si="80"/>
        <v>0.25</v>
      </c>
      <c r="G239" s="121" t="s">
        <v>75</v>
      </c>
      <c r="H239" s="120">
        <v>1</v>
      </c>
      <c r="I239" s="50">
        <v>2</v>
      </c>
      <c r="J239" s="48">
        <f t="shared" si="81"/>
        <v>8</v>
      </c>
      <c r="K239" s="64">
        <v>8</v>
      </c>
      <c r="L239" s="48">
        <f t="shared" si="82"/>
        <v>0</v>
      </c>
      <c r="M239" s="48">
        <f t="shared" si="86"/>
        <v>2</v>
      </c>
      <c r="N239" s="47">
        <f t="shared" si="83"/>
        <v>16</v>
      </c>
      <c r="O239" s="240">
        <f t="shared" si="84"/>
        <v>0</v>
      </c>
      <c r="P239" s="249"/>
      <c r="Q239" s="135"/>
      <c r="R239" s="79">
        <f t="shared" si="85"/>
        <v>0</v>
      </c>
    </row>
    <row r="240" spans="1:18" s="214" customFormat="1" ht="15" customHeight="1">
      <c r="A240" s="54">
        <v>224</v>
      </c>
      <c r="B240" s="65" t="s">
        <v>155</v>
      </c>
      <c r="C240" s="51" t="str">
        <f>A72</f>
        <v>11/10（日）</v>
      </c>
      <c r="D240" s="113">
        <v>0.375</v>
      </c>
      <c r="E240" s="113">
        <v>0.625</v>
      </c>
      <c r="F240" s="173">
        <f t="shared" si="80"/>
        <v>0.25</v>
      </c>
      <c r="G240" s="121" t="s">
        <v>75</v>
      </c>
      <c r="H240" s="120">
        <v>2</v>
      </c>
      <c r="I240" s="50">
        <v>3</v>
      </c>
      <c r="J240" s="48">
        <f t="shared" si="81"/>
        <v>8</v>
      </c>
      <c r="K240" s="64">
        <v>8</v>
      </c>
      <c r="L240" s="48">
        <f t="shared" si="82"/>
        <v>0</v>
      </c>
      <c r="M240" s="48">
        <f t="shared" si="86"/>
        <v>2</v>
      </c>
      <c r="N240" s="47">
        <f t="shared" si="83"/>
        <v>24</v>
      </c>
      <c r="O240" s="240">
        <f t="shared" si="84"/>
        <v>0</v>
      </c>
      <c r="P240" s="249"/>
      <c r="Q240" s="135"/>
      <c r="R240" s="79">
        <f t="shared" si="85"/>
        <v>0</v>
      </c>
    </row>
    <row r="241" spans="1:18" s="214" customFormat="1" ht="15" customHeight="1">
      <c r="A241" s="54">
        <v>225</v>
      </c>
      <c r="B241" s="65" t="s">
        <v>154</v>
      </c>
      <c r="C241" s="51" t="str">
        <f>A72</f>
        <v>11/10（日）</v>
      </c>
      <c r="D241" s="113">
        <v>0.375</v>
      </c>
      <c r="E241" s="113">
        <v>0.625</v>
      </c>
      <c r="F241" s="173">
        <f t="shared" si="80"/>
        <v>0.25</v>
      </c>
      <c r="G241" s="121" t="s">
        <v>75</v>
      </c>
      <c r="H241" s="120">
        <v>0</v>
      </c>
      <c r="I241" s="50">
        <v>1</v>
      </c>
      <c r="J241" s="48">
        <f t="shared" si="81"/>
        <v>8</v>
      </c>
      <c r="K241" s="64">
        <v>8</v>
      </c>
      <c r="L241" s="48">
        <f t="shared" si="82"/>
        <v>0</v>
      </c>
      <c r="M241" s="48">
        <f t="shared" si="86"/>
        <v>2</v>
      </c>
      <c r="N241" s="47">
        <f t="shared" si="83"/>
        <v>8</v>
      </c>
      <c r="O241" s="240">
        <f t="shared" si="84"/>
        <v>0</v>
      </c>
      <c r="P241" s="249"/>
      <c r="Q241" s="135"/>
      <c r="R241" s="79">
        <f t="shared" si="85"/>
        <v>0</v>
      </c>
    </row>
    <row r="242" spans="1:18" s="214" customFormat="1" ht="15" customHeight="1">
      <c r="A242" s="54">
        <v>226</v>
      </c>
      <c r="B242" s="65" t="s">
        <v>153</v>
      </c>
      <c r="C242" s="51" t="str">
        <f>A72</f>
        <v>11/10（日）</v>
      </c>
      <c r="D242" s="113">
        <v>0.375</v>
      </c>
      <c r="E242" s="113">
        <v>0.625</v>
      </c>
      <c r="F242" s="173">
        <f t="shared" si="80"/>
        <v>0.25</v>
      </c>
      <c r="G242" s="121" t="s">
        <v>75</v>
      </c>
      <c r="H242" s="120">
        <v>2</v>
      </c>
      <c r="I242" s="50">
        <v>3</v>
      </c>
      <c r="J242" s="48">
        <f t="shared" si="81"/>
        <v>8</v>
      </c>
      <c r="K242" s="64">
        <v>8</v>
      </c>
      <c r="L242" s="48">
        <f t="shared" si="82"/>
        <v>0</v>
      </c>
      <c r="M242" s="48">
        <f t="shared" si="86"/>
        <v>2</v>
      </c>
      <c r="N242" s="47">
        <f t="shared" si="83"/>
        <v>24</v>
      </c>
      <c r="O242" s="240">
        <f t="shared" si="84"/>
        <v>0</v>
      </c>
      <c r="P242" s="249"/>
      <c r="Q242" s="135"/>
      <c r="R242" s="79">
        <f t="shared" si="85"/>
        <v>0</v>
      </c>
    </row>
    <row r="243" spans="1:18" s="214" customFormat="1" ht="15" customHeight="1">
      <c r="A243" s="54">
        <v>227</v>
      </c>
      <c r="B243" s="65" t="s">
        <v>152</v>
      </c>
      <c r="C243" s="51" t="str">
        <f>A72</f>
        <v>11/10（日）</v>
      </c>
      <c r="D243" s="113">
        <v>0.375</v>
      </c>
      <c r="E243" s="113">
        <v>0.625</v>
      </c>
      <c r="F243" s="173">
        <f t="shared" si="80"/>
        <v>0.25</v>
      </c>
      <c r="G243" s="121" t="s">
        <v>75</v>
      </c>
      <c r="H243" s="120">
        <v>7</v>
      </c>
      <c r="I243" s="50">
        <v>8</v>
      </c>
      <c r="J243" s="48">
        <f t="shared" si="81"/>
        <v>8</v>
      </c>
      <c r="K243" s="64">
        <v>8</v>
      </c>
      <c r="L243" s="48">
        <f t="shared" si="82"/>
        <v>0</v>
      </c>
      <c r="M243" s="48">
        <f t="shared" si="86"/>
        <v>2</v>
      </c>
      <c r="N243" s="47">
        <f t="shared" si="83"/>
        <v>64</v>
      </c>
      <c r="O243" s="240">
        <f t="shared" si="84"/>
        <v>0</v>
      </c>
      <c r="P243" s="249"/>
      <c r="Q243" s="135"/>
      <c r="R243" s="79">
        <f t="shared" si="85"/>
        <v>0</v>
      </c>
    </row>
    <row r="244" spans="1:18" s="214" customFormat="1" ht="15" customHeight="1">
      <c r="A244" s="54">
        <v>228</v>
      </c>
      <c r="B244" s="65" t="s">
        <v>151</v>
      </c>
      <c r="C244" s="51" t="str">
        <f>A72</f>
        <v>11/10（日）</v>
      </c>
      <c r="D244" s="113">
        <v>0.375</v>
      </c>
      <c r="E244" s="113">
        <v>0.625</v>
      </c>
      <c r="F244" s="173">
        <f t="shared" si="80"/>
        <v>0.25</v>
      </c>
      <c r="G244" s="121" t="s">
        <v>75</v>
      </c>
      <c r="H244" s="120">
        <v>1</v>
      </c>
      <c r="I244" s="50">
        <v>2</v>
      </c>
      <c r="J244" s="48">
        <f t="shared" si="81"/>
        <v>8</v>
      </c>
      <c r="K244" s="64">
        <v>8</v>
      </c>
      <c r="L244" s="48">
        <f t="shared" si="82"/>
        <v>0</v>
      </c>
      <c r="M244" s="48">
        <f t="shared" si="86"/>
        <v>2</v>
      </c>
      <c r="N244" s="47">
        <f t="shared" si="83"/>
        <v>16</v>
      </c>
      <c r="O244" s="240">
        <f t="shared" si="84"/>
        <v>0</v>
      </c>
      <c r="P244" s="249"/>
      <c r="Q244" s="135"/>
      <c r="R244" s="79">
        <f t="shared" si="85"/>
        <v>0</v>
      </c>
    </row>
    <row r="245" spans="1:18" s="214" customFormat="1" ht="15" customHeight="1">
      <c r="A245" s="54">
        <v>229</v>
      </c>
      <c r="B245" s="65" t="s">
        <v>150</v>
      </c>
      <c r="C245" s="51" t="str">
        <f>A72</f>
        <v>11/10（日）</v>
      </c>
      <c r="D245" s="113">
        <v>0.375</v>
      </c>
      <c r="E245" s="113">
        <v>0.625</v>
      </c>
      <c r="F245" s="173">
        <f t="shared" si="80"/>
        <v>0.25</v>
      </c>
      <c r="G245" s="121" t="s">
        <v>75</v>
      </c>
      <c r="H245" s="120">
        <v>1</v>
      </c>
      <c r="I245" s="50">
        <v>2</v>
      </c>
      <c r="J245" s="48">
        <f t="shared" si="81"/>
        <v>8</v>
      </c>
      <c r="K245" s="64">
        <v>8</v>
      </c>
      <c r="L245" s="48">
        <f t="shared" si="82"/>
        <v>0</v>
      </c>
      <c r="M245" s="48">
        <f t="shared" si="86"/>
        <v>2</v>
      </c>
      <c r="N245" s="47">
        <f t="shared" si="83"/>
        <v>16</v>
      </c>
      <c r="O245" s="240">
        <f t="shared" si="84"/>
        <v>0</v>
      </c>
      <c r="P245" s="249"/>
      <c r="Q245" s="135"/>
      <c r="R245" s="79">
        <f t="shared" si="85"/>
        <v>0</v>
      </c>
    </row>
    <row r="246" spans="1:18" s="214" customFormat="1" ht="15" customHeight="1">
      <c r="A246" s="54">
        <v>230</v>
      </c>
      <c r="B246" s="65" t="s">
        <v>149</v>
      </c>
      <c r="C246" s="51" t="str">
        <f>A72</f>
        <v>11/10（日）</v>
      </c>
      <c r="D246" s="113">
        <v>0.375</v>
      </c>
      <c r="E246" s="113">
        <v>0.625</v>
      </c>
      <c r="F246" s="173">
        <f t="shared" si="80"/>
        <v>0.25</v>
      </c>
      <c r="G246" s="121" t="s">
        <v>75</v>
      </c>
      <c r="H246" s="120">
        <v>1</v>
      </c>
      <c r="I246" s="50">
        <v>2</v>
      </c>
      <c r="J246" s="48">
        <f t="shared" si="81"/>
        <v>8</v>
      </c>
      <c r="K246" s="64">
        <v>8</v>
      </c>
      <c r="L246" s="48">
        <f t="shared" si="82"/>
        <v>0</v>
      </c>
      <c r="M246" s="48">
        <f t="shared" si="86"/>
        <v>2</v>
      </c>
      <c r="N246" s="47">
        <f t="shared" si="83"/>
        <v>16</v>
      </c>
      <c r="O246" s="240">
        <f t="shared" si="84"/>
        <v>0</v>
      </c>
      <c r="P246" s="249"/>
      <c r="Q246" s="135"/>
      <c r="R246" s="79">
        <f t="shared" si="85"/>
        <v>0</v>
      </c>
    </row>
    <row r="247" spans="1:18" s="214" customFormat="1" ht="15" customHeight="1">
      <c r="A247" s="54">
        <v>231</v>
      </c>
      <c r="B247" s="65" t="s">
        <v>148</v>
      </c>
      <c r="C247" s="51" t="str">
        <f>A72</f>
        <v>11/10（日）</v>
      </c>
      <c r="D247" s="113">
        <v>0.375</v>
      </c>
      <c r="E247" s="113">
        <v>0.625</v>
      </c>
      <c r="F247" s="173">
        <f t="shared" si="80"/>
        <v>0.25</v>
      </c>
      <c r="G247" s="121" t="s">
        <v>75</v>
      </c>
      <c r="H247" s="120">
        <v>1</v>
      </c>
      <c r="I247" s="50">
        <v>2</v>
      </c>
      <c r="J247" s="48">
        <f t="shared" si="81"/>
        <v>8</v>
      </c>
      <c r="K247" s="64">
        <v>8</v>
      </c>
      <c r="L247" s="48">
        <f t="shared" si="82"/>
        <v>0</v>
      </c>
      <c r="M247" s="48">
        <f t="shared" si="86"/>
        <v>2</v>
      </c>
      <c r="N247" s="47">
        <f t="shared" si="83"/>
        <v>16</v>
      </c>
      <c r="O247" s="240">
        <f t="shared" si="84"/>
        <v>0</v>
      </c>
      <c r="P247" s="249"/>
      <c r="Q247" s="135"/>
      <c r="R247" s="79">
        <f t="shared" si="85"/>
        <v>0</v>
      </c>
    </row>
    <row r="248" spans="1:18" s="214" customFormat="1" ht="15" customHeight="1">
      <c r="A248" s="54">
        <v>232</v>
      </c>
      <c r="B248" s="65" t="s">
        <v>147</v>
      </c>
      <c r="C248" s="51" t="str">
        <f>A72</f>
        <v>11/10（日）</v>
      </c>
      <c r="D248" s="113">
        <v>0.375</v>
      </c>
      <c r="E248" s="113">
        <v>0.625</v>
      </c>
      <c r="F248" s="173">
        <f t="shared" si="80"/>
        <v>0.25</v>
      </c>
      <c r="G248" s="121" t="s">
        <v>75</v>
      </c>
      <c r="H248" s="120">
        <v>3</v>
      </c>
      <c r="I248" s="50">
        <v>4</v>
      </c>
      <c r="J248" s="48">
        <f t="shared" si="81"/>
        <v>8</v>
      </c>
      <c r="K248" s="64">
        <v>8</v>
      </c>
      <c r="L248" s="48">
        <f t="shared" si="82"/>
        <v>0</v>
      </c>
      <c r="M248" s="48">
        <f t="shared" si="86"/>
        <v>2</v>
      </c>
      <c r="N248" s="47">
        <f t="shared" si="83"/>
        <v>32</v>
      </c>
      <c r="O248" s="240">
        <f t="shared" si="84"/>
        <v>0</v>
      </c>
      <c r="P248" s="249"/>
      <c r="Q248" s="135"/>
      <c r="R248" s="79">
        <f t="shared" si="85"/>
        <v>0</v>
      </c>
    </row>
    <row r="249" spans="1:18" s="214" customFormat="1" ht="15" customHeight="1">
      <c r="A249" s="54">
        <v>233</v>
      </c>
      <c r="B249" s="65" t="s">
        <v>146</v>
      </c>
      <c r="C249" s="51" t="str">
        <f>A72</f>
        <v>11/10（日）</v>
      </c>
      <c r="D249" s="113">
        <v>0.375</v>
      </c>
      <c r="E249" s="113">
        <v>0.625</v>
      </c>
      <c r="F249" s="173">
        <f t="shared" si="80"/>
        <v>0.25</v>
      </c>
      <c r="G249" s="121" t="s">
        <v>75</v>
      </c>
      <c r="H249" s="120">
        <v>1</v>
      </c>
      <c r="I249" s="50">
        <v>2</v>
      </c>
      <c r="J249" s="48">
        <f t="shared" si="81"/>
        <v>8</v>
      </c>
      <c r="K249" s="64">
        <v>8</v>
      </c>
      <c r="L249" s="48">
        <f t="shared" si="82"/>
        <v>0</v>
      </c>
      <c r="M249" s="48">
        <f t="shared" si="86"/>
        <v>2</v>
      </c>
      <c r="N249" s="47">
        <f t="shared" si="83"/>
        <v>16</v>
      </c>
      <c r="O249" s="240">
        <f t="shared" si="84"/>
        <v>0</v>
      </c>
      <c r="P249" s="249"/>
      <c r="Q249" s="135"/>
      <c r="R249" s="79">
        <f t="shared" si="85"/>
        <v>0</v>
      </c>
    </row>
    <row r="250" spans="1:18" s="214" customFormat="1" ht="15" customHeight="1">
      <c r="A250" s="54">
        <v>234</v>
      </c>
      <c r="B250" s="65" t="s">
        <v>145</v>
      </c>
      <c r="C250" s="51" t="str">
        <f>A72</f>
        <v>11/10（日）</v>
      </c>
      <c r="D250" s="113">
        <v>0.375</v>
      </c>
      <c r="E250" s="113">
        <v>0.625</v>
      </c>
      <c r="F250" s="173">
        <f t="shared" si="80"/>
        <v>0.25</v>
      </c>
      <c r="G250" s="121" t="s">
        <v>75</v>
      </c>
      <c r="H250" s="120">
        <v>0</v>
      </c>
      <c r="I250" s="50">
        <v>1</v>
      </c>
      <c r="J250" s="48">
        <f t="shared" si="81"/>
        <v>8</v>
      </c>
      <c r="K250" s="64">
        <v>8</v>
      </c>
      <c r="L250" s="48">
        <f t="shared" si="82"/>
        <v>0</v>
      </c>
      <c r="M250" s="48">
        <f t="shared" si="86"/>
        <v>2</v>
      </c>
      <c r="N250" s="47">
        <f t="shared" si="83"/>
        <v>8</v>
      </c>
      <c r="O250" s="240">
        <f t="shared" si="84"/>
        <v>0</v>
      </c>
      <c r="P250" s="249"/>
      <c r="Q250" s="135"/>
      <c r="R250" s="79">
        <f t="shared" si="85"/>
        <v>0</v>
      </c>
    </row>
    <row r="251" spans="1:18" s="214" customFormat="1" ht="15" customHeight="1">
      <c r="A251" s="54">
        <v>235</v>
      </c>
      <c r="B251" s="65" t="s">
        <v>144</v>
      </c>
      <c r="C251" s="51" t="str">
        <f>A72</f>
        <v>11/10（日）</v>
      </c>
      <c r="D251" s="113">
        <v>0.375</v>
      </c>
      <c r="E251" s="113">
        <v>0.625</v>
      </c>
      <c r="F251" s="173">
        <f t="shared" si="80"/>
        <v>0.25</v>
      </c>
      <c r="G251" s="121" t="s">
        <v>75</v>
      </c>
      <c r="H251" s="120">
        <v>0</v>
      </c>
      <c r="I251" s="50">
        <v>1</v>
      </c>
      <c r="J251" s="48">
        <f t="shared" si="81"/>
        <v>8</v>
      </c>
      <c r="K251" s="64">
        <v>8</v>
      </c>
      <c r="L251" s="48">
        <f t="shared" si="82"/>
        <v>0</v>
      </c>
      <c r="M251" s="48">
        <f t="shared" si="86"/>
        <v>2</v>
      </c>
      <c r="N251" s="47">
        <f t="shared" si="83"/>
        <v>8</v>
      </c>
      <c r="O251" s="240">
        <f t="shared" si="84"/>
        <v>0</v>
      </c>
      <c r="P251" s="249"/>
      <c r="Q251" s="135"/>
      <c r="R251" s="79">
        <f t="shared" si="85"/>
        <v>0</v>
      </c>
    </row>
    <row r="252" spans="1:18" s="214" customFormat="1" ht="15" customHeight="1">
      <c r="A252" s="54">
        <v>236</v>
      </c>
      <c r="B252" s="65" t="s">
        <v>143</v>
      </c>
      <c r="C252" s="51" t="str">
        <f>A72</f>
        <v>11/10（日）</v>
      </c>
      <c r="D252" s="113">
        <v>0.375</v>
      </c>
      <c r="E252" s="113">
        <v>0.625</v>
      </c>
      <c r="F252" s="173">
        <f t="shared" si="80"/>
        <v>0.25</v>
      </c>
      <c r="G252" s="121" t="s">
        <v>75</v>
      </c>
      <c r="H252" s="120">
        <f>5-1</f>
        <v>4</v>
      </c>
      <c r="I252" s="50">
        <f>6-1</f>
        <v>5</v>
      </c>
      <c r="J252" s="48">
        <f t="shared" si="81"/>
        <v>8</v>
      </c>
      <c r="K252" s="64">
        <v>8</v>
      </c>
      <c r="L252" s="48">
        <f t="shared" si="82"/>
        <v>0</v>
      </c>
      <c r="M252" s="48">
        <f t="shared" si="86"/>
        <v>2</v>
      </c>
      <c r="N252" s="47">
        <f t="shared" si="83"/>
        <v>40</v>
      </c>
      <c r="O252" s="240">
        <f t="shared" si="84"/>
        <v>0</v>
      </c>
      <c r="P252" s="249"/>
      <c r="Q252" s="135"/>
      <c r="R252" s="79">
        <f t="shared" si="85"/>
        <v>0</v>
      </c>
    </row>
    <row r="253" spans="1:18" s="214" customFormat="1" ht="15" customHeight="1">
      <c r="A253" s="54">
        <v>237</v>
      </c>
      <c r="B253" s="65" t="s">
        <v>142</v>
      </c>
      <c r="C253" s="51" t="str">
        <f>A72</f>
        <v>11/10（日）</v>
      </c>
      <c r="D253" s="113">
        <v>0.375</v>
      </c>
      <c r="E253" s="113">
        <v>0.64583333333333337</v>
      </c>
      <c r="F253" s="173">
        <f t="shared" si="80"/>
        <v>0.27083333333333337</v>
      </c>
      <c r="G253" s="121" t="s">
        <v>82</v>
      </c>
      <c r="H253" s="120">
        <v>0</v>
      </c>
      <c r="I253" s="50">
        <v>1</v>
      </c>
      <c r="J253" s="48">
        <f t="shared" si="81"/>
        <v>8</v>
      </c>
      <c r="K253" s="64">
        <v>8</v>
      </c>
      <c r="L253" s="48">
        <f t="shared" si="82"/>
        <v>0</v>
      </c>
      <c r="M253" s="48">
        <f t="shared" si="86"/>
        <v>1.5</v>
      </c>
      <c r="N253" s="47">
        <f t="shared" si="83"/>
        <v>8</v>
      </c>
      <c r="O253" s="240">
        <f t="shared" si="84"/>
        <v>0</v>
      </c>
      <c r="P253" s="249"/>
      <c r="Q253" s="135"/>
      <c r="R253" s="79">
        <f t="shared" si="85"/>
        <v>0</v>
      </c>
    </row>
    <row r="254" spans="1:18" s="214" customFormat="1" ht="15" customHeight="1">
      <c r="A254" s="54">
        <v>238</v>
      </c>
      <c r="B254" s="66" t="s">
        <v>141</v>
      </c>
      <c r="C254" s="51" t="str">
        <f>A72</f>
        <v>11/10（日）</v>
      </c>
      <c r="D254" s="113">
        <v>0.375</v>
      </c>
      <c r="E254" s="113">
        <v>0.64583333333333337</v>
      </c>
      <c r="F254" s="173">
        <f t="shared" si="80"/>
        <v>0.27083333333333337</v>
      </c>
      <c r="G254" s="121" t="s">
        <v>82</v>
      </c>
      <c r="H254" s="120">
        <v>1</v>
      </c>
      <c r="I254" s="50">
        <v>2</v>
      </c>
      <c r="J254" s="48">
        <f t="shared" si="81"/>
        <v>8</v>
      </c>
      <c r="K254" s="64">
        <v>8</v>
      </c>
      <c r="L254" s="48">
        <f t="shared" si="82"/>
        <v>0</v>
      </c>
      <c r="M254" s="48">
        <f t="shared" si="86"/>
        <v>1.5</v>
      </c>
      <c r="N254" s="47">
        <f t="shared" si="83"/>
        <v>16</v>
      </c>
      <c r="O254" s="240">
        <f t="shared" si="84"/>
        <v>0</v>
      </c>
      <c r="P254" s="251"/>
      <c r="Q254" s="135"/>
      <c r="R254" s="79">
        <f t="shared" si="85"/>
        <v>0</v>
      </c>
    </row>
    <row r="255" spans="1:18" s="214" customFormat="1" ht="15" customHeight="1">
      <c r="A255" s="54">
        <v>239</v>
      </c>
      <c r="B255" s="66" t="s">
        <v>140</v>
      </c>
      <c r="C255" s="51" t="str">
        <f>A72</f>
        <v>11/10（日）</v>
      </c>
      <c r="D255" s="113">
        <v>0.375</v>
      </c>
      <c r="E255" s="113">
        <v>0.64583333333333337</v>
      </c>
      <c r="F255" s="173">
        <f t="shared" si="80"/>
        <v>0.27083333333333337</v>
      </c>
      <c r="G255" s="121" t="s">
        <v>82</v>
      </c>
      <c r="H255" s="120">
        <v>6</v>
      </c>
      <c r="I255" s="50">
        <v>7</v>
      </c>
      <c r="J255" s="48">
        <f t="shared" si="81"/>
        <v>8</v>
      </c>
      <c r="K255" s="64">
        <v>8</v>
      </c>
      <c r="L255" s="48">
        <f t="shared" si="82"/>
        <v>0</v>
      </c>
      <c r="M255" s="48">
        <f t="shared" si="86"/>
        <v>1.5</v>
      </c>
      <c r="N255" s="47">
        <f t="shared" si="83"/>
        <v>56</v>
      </c>
      <c r="O255" s="240">
        <f t="shared" si="84"/>
        <v>0</v>
      </c>
      <c r="P255" s="249"/>
      <c r="Q255" s="135"/>
      <c r="R255" s="79">
        <f t="shared" si="85"/>
        <v>0</v>
      </c>
    </row>
    <row r="256" spans="1:18" s="214" customFormat="1" ht="15" customHeight="1">
      <c r="A256" s="54">
        <v>240</v>
      </c>
      <c r="B256" s="66" t="s">
        <v>139</v>
      </c>
      <c r="C256" s="51" t="str">
        <f>A72</f>
        <v>11/10（日）</v>
      </c>
      <c r="D256" s="113">
        <v>0.375</v>
      </c>
      <c r="E256" s="113">
        <v>0.64583333333333337</v>
      </c>
      <c r="F256" s="173">
        <f t="shared" si="80"/>
        <v>0.27083333333333337</v>
      </c>
      <c r="G256" s="121" t="s">
        <v>82</v>
      </c>
      <c r="H256" s="120">
        <v>2</v>
      </c>
      <c r="I256" s="50">
        <v>5</v>
      </c>
      <c r="J256" s="48">
        <f t="shared" si="81"/>
        <v>8</v>
      </c>
      <c r="K256" s="64">
        <v>8</v>
      </c>
      <c r="L256" s="48">
        <f t="shared" si="82"/>
        <v>0</v>
      </c>
      <c r="M256" s="48">
        <f t="shared" si="86"/>
        <v>1.5</v>
      </c>
      <c r="N256" s="47">
        <f t="shared" si="83"/>
        <v>40</v>
      </c>
      <c r="O256" s="240">
        <f t="shared" si="84"/>
        <v>0</v>
      </c>
      <c r="P256" s="249"/>
      <c r="Q256" s="135"/>
      <c r="R256" s="79">
        <f t="shared" si="85"/>
        <v>0</v>
      </c>
    </row>
    <row r="257" spans="1:18" s="214" customFormat="1" ht="15" customHeight="1">
      <c r="A257" s="54">
        <v>241</v>
      </c>
      <c r="B257" s="66" t="s">
        <v>138</v>
      </c>
      <c r="C257" s="51" t="str">
        <f>A72</f>
        <v>11/10（日）</v>
      </c>
      <c r="D257" s="113">
        <v>0.375</v>
      </c>
      <c r="E257" s="113">
        <v>0.64583333333333337</v>
      </c>
      <c r="F257" s="173">
        <f t="shared" si="80"/>
        <v>0.27083333333333337</v>
      </c>
      <c r="G257" s="121" t="s">
        <v>82</v>
      </c>
      <c r="H257" s="120">
        <v>1</v>
      </c>
      <c r="I257" s="50">
        <v>1</v>
      </c>
      <c r="J257" s="48">
        <f t="shared" si="81"/>
        <v>8</v>
      </c>
      <c r="K257" s="64">
        <v>8</v>
      </c>
      <c r="L257" s="48">
        <f t="shared" si="82"/>
        <v>0</v>
      </c>
      <c r="M257" s="48">
        <f t="shared" si="86"/>
        <v>1.5</v>
      </c>
      <c r="N257" s="47">
        <f t="shared" si="83"/>
        <v>8</v>
      </c>
      <c r="O257" s="240">
        <f t="shared" si="84"/>
        <v>0</v>
      </c>
      <c r="P257" s="251"/>
      <c r="Q257" s="135"/>
      <c r="R257" s="79">
        <f t="shared" si="85"/>
        <v>0</v>
      </c>
    </row>
    <row r="258" spans="1:18" s="214" customFormat="1" ht="15" customHeight="1">
      <c r="A258" s="54">
        <v>242</v>
      </c>
      <c r="B258" s="65" t="s">
        <v>137</v>
      </c>
      <c r="C258" s="51" t="str">
        <f>A72</f>
        <v>11/10（日）</v>
      </c>
      <c r="D258" s="113">
        <v>0.375</v>
      </c>
      <c r="E258" s="113">
        <v>0.64583333333333337</v>
      </c>
      <c r="F258" s="173">
        <f t="shared" si="80"/>
        <v>0.27083333333333337</v>
      </c>
      <c r="G258" s="121" t="s">
        <v>82</v>
      </c>
      <c r="H258" s="120">
        <v>2</v>
      </c>
      <c r="I258" s="50">
        <v>5</v>
      </c>
      <c r="J258" s="48">
        <f t="shared" si="81"/>
        <v>8</v>
      </c>
      <c r="K258" s="64">
        <v>8</v>
      </c>
      <c r="L258" s="48">
        <f t="shared" si="82"/>
        <v>0</v>
      </c>
      <c r="M258" s="48">
        <f t="shared" si="86"/>
        <v>1.5</v>
      </c>
      <c r="N258" s="47">
        <f t="shared" si="83"/>
        <v>40</v>
      </c>
      <c r="O258" s="240">
        <f t="shared" si="84"/>
        <v>0</v>
      </c>
      <c r="P258" s="249"/>
      <c r="Q258" s="135"/>
      <c r="R258" s="79">
        <f t="shared" si="85"/>
        <v>0</v>
      </c>
    </row>
    <row r="259" spans="1:18" s="214" customFormat="1" ht="15" customHeight="1">
      <c r="A259" s="54">
        <v>243</v>
      </c>
      <c r="B259" s="65" t="s">
        <v>136</v>
      </c>
      <c r="C259" s="51" t="str">
        <f>A72</f>
        <v>11/10（日）</v>
      </c>
      <c r="D259" s="113">
        <v>0.375</v>
      </c>
      <c r="E259" s="113">
        <v>0.64583333333333337</v>
      </c>
      <c r="F259" s="173">
        <f t="shared" si="80"/>
        <v>0.27083333333333337</v>
      </c>
      <c r="G259" s="121" t="s">
        <v>82</v>
      </c>
      <c r="H259" s="120">
        <v>1</v>
      </c>
      <c r="I259" s="50">
        <v>2</v>
      </c>
      <c r="J259" s="48">
        <f t="shared" si="81"/>
        <v>8</v>
      </c>
      <c r="K259" s="64">
        <v>8</v>
      </c>
      <c r="L259" s="48">
        <f t="shared" si="82"/>
        <v>0</v>
      </c>
      <c r="M259" s="48">
        <f t="shared" si="86"/>
        <v>1.5</v>
      </c>
      <c r="N259" s="47">
        <f t="shared" si="83"/>
        <v>16</v>
      </c>
      <c r="O259" s="240">
        <f t="shared" si="84"/>
        <v>0</v>
      </c>
      <c r="P259" s="249"/>
      <c r="Q259" s="135"/>
      <c r="R259" s="79">
        <f t="shared" si="85"/>
        <v>0</v>
      </c>
    </row>
    <row r="260" spans="1:18" s="214" customFormat="1" ht="15" customHeight="1">
      <c r="A260" s="54">
        <v>244</v>
      </c>
      <c r="B260" s="66" t="s">
        <v>135</v>
      </c>
      <c r="C260" s="53" t="str">
        <f>A72</f>
        <v>11/10（日）</v>
      </c>
      <c r="D260" s="113">
        <v>0.375</v>
      </c>
      <c r="E260" s="113">
        <v>0.64583333333333337</v>
      </c>
      <c r="F260" s="173">
        <f t="shared" si="80"/>
        <v>0.27083333333333337</v>
      </c>
      <c r="G260" s="121" t="s">
        <v>82</v>
      </c>
      <c r="H260" s="120">
        <v>2</v>
      </c>
      <c r="I260" s="50">
        <v>3</v>
      </c>
      <c r="J260" s="48">
        <f t="shared" si="81"/>
        <v>8</v>
      </c>
      <c r="K260" s="64">
        <v>8</v>
      </c>
      <c r="L260" s="48">
        <f t="shared" si="82"/>
        <v>0</v>
      </c>
      <c r="M260" s="48">
        <f t="shared" si="86"/>
        <v>1.5</v>
      </c>
      <c r="N260" s="47">
        <f t="shared" si="83"/>
        <v>24</v>
      </c>
      <c r="O260" s="240">
        <f t="shared" si="84"/>
        <v>0</v>
      </c>
      <c r="P260" s="249"/>
      <c r="Q260" s="135"/>
      <c r="R260" s="79">
        <f t="shared" si="85"/>
        <v>0</v>
      </c>
    </row>
    <row r="261" spans="1:18" s="214" customFormat="1" ht="15" customHeight="1">
      <c r="A261" s="54">
        <v>245</v>
      </c>
      <c r="B261" s="66" t="s">
        <v>134</v>
      </c>
      <c r="C261" s="53" t="str">
        <f>A72</f>
        <v>11/10（日）</v>
      </c>
      <c r="D261" s="113">
        <v>0.375</v>
      </c>
      <c r="E261" s="113">
        <v>0.64583333333333337</v>
      </c>
      <c r="F261" s="173">
        <f t="shared" si="80"/>
        <v>0.27083333333333337</v>
      </c>
      <c r="G261" s="119" t="s">
        <v>82</v>
      </c>
      <c r="H261" s="120">
        <v>11</v>
      </c>
      <c r="I261" s="50">
        <v>14</v>
      </c>
      <c r="J261" s="48">
        <f t="shared" si="81"/>
        <v>8</v>
      </c>
      <c r="K261" s="64">
        <v>8</v>
      </c>
      <c r="L261" s="48">
        <f t="shared" si="82"/>
        <v>0</v>
      </c>
      <c r="M261" s="48">
        <f t="shared" si="86"/>
        <v>1.5</v>
      </c>
      <c r="N261" s="47">
        <f t="shared" si="83"/>
        <v>112</v>
      </c>
      <c r="O261" s="240">
        <f t="shared" si="84"/>
        <v>0</v>
      </c>
      <c r="P261" s="249"/>
      <c r="Q261" s="135"/>
      <c r="R261" s="79">
        <f t="shared" si="85"/>
        <v>0</v>
      </c>
    </row>
    <row r="262" spans="1:18" s="214" customFormat="1" ht="15" customHeight="1">
      <c r="A262" s="54">
        <v>246</v>
      </c>
      <c r="B262" s="66" t="s">
        <v>133</v>
      </c>
      <c r="C262" s="53" t="str">
        <f>A72</f>
        <v>11/10（日）</v>
      </c>
      <c r="D262" s="113">
        <v>0.375</v>
      </c>
      <c r="E262" s="113">
        <v>0.66666666666666663</v>
      </c>
      <c r="F262" s="173">
        <f t="shared" si="80"/>
        <v>0.29166666666666663</v>
      </c>
      <c r="G262" s="119" t="s">
        <v>390</v>
      </c>
      <c r="H262" s="120">
        <v>3</v>
      </c>
      <c r="I262" s="50">
        <v>6</v>
      </c>
      <c r="J262" s="48">
        <f t="shared" si="81"/>
        <v>8</v>
      </c>
      <c r="K262" s="64">
        <v>8</v>
      </c>
      <c r="L262" s="48">
        <f t="shared" si="82"/>
        <v>0</v>
      </c>
      <c r="M262" s="48">
        <f t="shared" si="86"/>
        <v>1</v>
      </c>
      <c r="N262" s="47">
        <f t="shared" si="83"/>
        <v>48</v>
      </c>
      <c r="O262" s="240">
        <f t="shared" si="84"/>
        <v>0</v>
      </c>
      <c r="P262" s="249"/>
      <c r="Q262" s="135"/>
      <c r="R262" s="79">
        <f t="shared" si="85"/>
        <v>0</v>
      </c>
    </row>
    <row r="263" spans="1:18" s="214" customFormat="1" ht="15" customHeight="1" thickBot="1">
      <c r="A263" s="108"/>
      <c r="B263" s="44" t="s">
        <v>132</v>
      </c>
      <c r="C263" s="41"/>
      <c r="D263" s="41"/>
      <c r="E263" s="41"/>
      <c r="F263" s="41"/>
      <c r="G263" s="122"/>
      <c r="H263" s="126">
        <f t="shared" ref="H263:O263" si="87">SUM(H108:H262)</f>
        <v>596</v>
      </c>
      <c r="I263" s="43">
        <f t="shared" si="87"/>
        <v>752</v>
      </c>
      <c r="J263" s="42">
        <f t="shared" si="87"/>
        <v>1252</v>
      </c>
      <c r="K263" s="42">
        <f t="shared" si="87"/>
        <v>1252</v>
      </c>
      <c r="L263" s="42">
        <f t="shared" si="87"/>
        <v>0</v>
      </c>
      <c r="M263" s="42">
        <f t="shared" si="87"/>
        <v>394</v>
      </c>
      <c r="N263" s="42">
        <f t="shared" si="87"/>
        <v>6148.5</v>
      </c>
      <c r="O263" s="239">
        <f t="shared" si="87"/>
        <v>0</v>
      </c>
      <c r="P263" s="247"/>
      <c r="Q263" s="136" t="s">
        <v>132</v>
      </c>
      <c r="R263" s="39">
        <f>SUM(R108:R262)</f>
        <v>0</v>
      </c>
    </row>
    <row r="264" spans="1:18" s="214" customFormat="1" ht="15" customHeight="1">
      <c r="A264" s="109" t="s">
        <v>131</v>
      </c>
      <c r="B264" s="72"/>
      <c r="C264" s="68"/>
      <c r="D264" s="112"/>
      <c r="E264" s="112"/>
      <c r="F264" s="172"/>
      <c r="G264" s="124"/>
      <c r="H264" s="125"/>
      <c r="I264" s="71"/>
      <c r="J264" s="68"/>
      <c r="K264" s="68"/>
      <c r="L264" s="68"/>
      <c r="M264" s="68"/>
      <c r="N264" s="70"/>
      <c r="O264" s="236"/>
      <c r="P264" s="248"/>
      <c r="Q264" s="137"/>
      <c r="R264" s="67"/>
    </row>
    <row r="265" spans="1:18" s="214" customFormat="1" ht="15" customHeight="1">
      <c r="A265" s="54">
        <v>247</v>
      </c>
      <c r="B265" s="66" t="s">
        <v>130</v>
      </c>
      <c r="C265" s="53" t="str">
        <f>A72</f>
        <v>11/10（日）</v>
      </c>
      <c r="D265" s="113">
        <v>0.29166666666666669</v>
      </c>
      <c r="E265" s="113">
        <v>0.66666666666666663</v>
      </c>
      <c r="F265" s="173">
        <f t="shared" ref="F265:F309" si="88">E265-D265</f>
        <v>0.37499999999999994</v>
      </c>
      <c r="G265" s="119" t="s">
        <v>88</v>
      </c>
      <c r="H265" s="120">
        <v>3</v>
      </c>
      <c r="I265" s="50">
        <v>4</v>
      </c>
      <c r="J265" s="64">
        <f t="shared" ref="J265:J309" si="89">SUM($K265:$L265)</f>
        <v>9</v>
      </c>
      <c r="K265" s="64">
        <f t="shared" ref="K265:K270" si="90">TEXT(MAX(0,MIN($E265,"22:00")-MAX($D265,"5:00")),"h:mm")*24+TEXT(MAX(0,MIN($E265,"46:00")-MAX($D265,"29:00")),"h:mm")*24</f>
        <v>9</v>
      </c>
      <c r="L265" s="64">
        <f t="shared" ref="L265:L309" si="91">TEXT(MAX(0,MIN($E265,"5:00")-MAX($D265,"00:00")),"h:mm")*24+TEXT(MAX(0,MIN($E265,"29:00")-MAX($D265,"22:00")),"h:mm")*24</f>
        <v>0</v>
      </c>
      <c r="M265" s="48">
        <f t="shared" ref="M265:M309" si="92">IF((K265+L265-TEXT((F265),"h:mm")*24)&lt;0,0,(K265+L265-TEXT((F265),"h:mm")*24))</f>
        <v>0</v>
      </c>
      <c r="N265" s="63">
        <f t="shared" ref="N265:N309" si="93">K265*I265</f>
        <v>36</v>
      </c>
      <c r="O265" s="237">
        <f t="shared" ref="O265:O309" si="94">L265*I265</f>
        <v>0</v>
      </c>
      <c r="P265" s="251"/>
      <c r="Q265" s="139"/>
      <c r="R265" s="79">
        <f t="shared" ref="R265:R309" si="95">ROUNDDOWN(P265*N265+Q265*O265,0)</f>
        <v>0</v>
      </c>
    </row>
    <row r="266" spans="1:18" s="214" customFormat="1" ht="15" customHeight="1">
      <c r="A266" s="54">
        <v>248</v>
      </c>
      <c r="B266" s="80" t="s">
        <v>129</v>
      </c>
      <c r="C266" s="53" t="str">
        <f>A72</f>
        <v>11/10（日）</v>
      </c>
      <c r="D266" s="113">
        <v>0.29166666666666669</v>
      </c>
      <c r="E266" s="113">
        <v>0.66666666666666663</v>
      </c>
      <c r="F266" s="173">
        <f t="shared" si="88"/>
        <v>0.37499999999999994</v>
      </c>
      <c r="G266" s="119" t="s">
        <v>88</v>
      </c>
      <c r="H266" s="120">
        <v>1</v>
      </c>
      <c r="I266" s="50">
        <v>1</v>
      </c>
      <c r="J266" s="64">
        <f t="shared" si="89"/>
        <v>9</v>
      </c>
      <c r="K266" s="64">
        <f t="shared" si="90"/>
        <v>9</v>
      </c>
      <c r="L266" s="64">
        <f t="shared" si="91"/>
        <v>0</v>
      </c>
      <c r="M266" s="48">
        <f t="shared" si="92"/>
        <v>0</v>
      </c>
      <c r="N266" s="63">
        <f t="shared" si="93"/>
        <v>9</v>
      </c>
      <c r="O266" s="237">
        <f t="shared" si="94"/>
        <v>0</v>
      </c>
      <c r="P266" s="251"/>
      <c r="Q266" s="139"/>
      <c r="R266" s="79">
        <f t="shared" si="95"/>
        <v>0</v>
      </c>
    </row>
    <row r="267" spans="1:18" s="214" customFormat="1" ht="15" customHeight="1">
      <c r="A267" s="54">
        <v>249</v>
      </c>
      <c r="B267" s="66" t="s">
        <v>128</v>
      </c>
      <c r="C267" s="53" t="str">
        <f>A72</f>
        <v>11/10（日）</v>
      </c>
      <c r="D267" s="113">
        <v>0.27083333333333331</v>
      </c>
      <c r="E267" s="113">
        <v>0.66666666666666663</v>
      </c>
      <c r="F267" s="173">
        <f t="shared" si="88"/>
        <v>0.39583333333333331</v>
      </c>
      <c r="G267" s="119" t="s">
        <v>84</v>
      </c>
      <c r="H267" s="120">
        <v>4</v>
      </c>
      <c r="I267" s="50">
        <v>4</v>
      </c>
      <c r="J267" s="64">
        <f t="shared" si="89"/>
        <v>9.5</v>
      </c>
      <c r="K267" s="64">
        <f t="shared" si="90"/>
        <v>9.5</v>
      </c>
      <c r="L267" s="64">
        <f t="shared" si="91"/>
        <v>0</v>
      </c>
      <c r="M267" s="48">
        <f t="shared" si="92"/>
        <v>0</v>
      </c>
      <c r="N267" s="63">
        <f t="shared" si="93"/>
        <v>38</v>
      </c>
      <c r="O267" s="237">
        <f t="shared" si="94"/>
        <v>0</v>
      </c>
      <c r="P267" s="251"/>
      <c r="Q267" s="139"/>
      <c r="R267" s="79">
        <f t="shared" si="95"/>
        <v>0</v>
      </c>
    </row>
    <row r="268" spans="1:18" s="214" customFormat="1" ht="15" customHeight="1">
      <c r="A268" s="54">
        <v>250</v>
      </c>
      <c r="B268" s="80" t="s">
        <v>127</v>
      </c>
      <c r="C268" s="53" t="str">
        <f>A72</f>
        <v>11/10（日）</v>
      </c>
      <c r="D268" s="113">
        <v>0.27083333333333331</v>
      </c>
      <c r="E268" s="113">
        <v>0.66666666666666663</v>
      </c>
      <c r="F268" s="173">
        <f t="shared" si="88"/>
        <v>0.39583333333333331</v>
      </c>
      <c r="G268" s="119" t="s">
        <v>84</v>
      </c>
      <c r="H268" s="120">
        <v>1</v>
      </c>
      <c r="I268" s="50">
        <v>1</v>
      </c>
      <c r="J268" s="64">
        <f t="shared" si="89"/>
        <v>9.5</v>
      </c>
      <c r="K268" s="64">
        <f t="shared" si="90"/>
        <v>9.5</v>
      </c>
      <c r="L268" s="64">
        <f t="shared" si="91"/>
        <v>0</v>
      </c>
      <c r="M268" s="48">
        <f t="shared" si="92"/>
        <v>0</v>
      </c>
      <c r="N268" s="63">
        <f t="shared" si="93"/>
        <v>9.5</v>
      </c>
      <c r="O268" s="237">
        <f t="shared" si="94"/>
        <v>0</v>
      </c>
      <c r="P268" s="251"/>
      <c r="Q268" s="139"/>
      <c r="R268" s="79">
        <f t="shared" si="95"/>
        <v>0</v>
      </c>
    </row>
    <row r="269" spans="1:18" s="214" customFormat="1" ht="15" customHeight="1">
      <c r="A269" s="54">
        <v>251</v>
      </c>
      <c r="B269" s="65" t="s">
        <v>126</v>
      </c>
      <c r="C269" s="51" t="str">
        <f>A72</f>
        <v>11/10（日）</v>
      </c>
      <c r="D269" s="113">
        <v>0.27083333333333331</v>
      </c>
      <c r="E269" s="113">
        <v>0.66666666666666663</v>
      </c>
      <c r="F269" s="173">
        <f t="shared" si="88"/>
        <v>0.39583333333333331</v>
      </c>
      <c r="G269" s="121" t="s">
        <v>84</v>
      </c>
      <c r="H269" s="120">
        <v>0</v>
      </c>
      <c r="I269" s="50">
        <v>1</v>
      </c>
      <c r="J269" s="48">
        <f t="shared" si="89"/>
        <v>9.5</v>
      </c>
      <c r="K269" s="64">
        <f t="shared" si="90"/>
        <v>9.5</v>
      </c>
      <c r="L269" s="48">
        <f t="shared" si="91"/>
        <v>0</v>
      </c>
      <c r="M269" s="48">
        <f t="shared" si="92"/>
        <v>0</v>
      </c>
      <c r="N269" s="47">
        <f t="shared" si="93"/>
        <v>9.5</v>
      </c>
      <c r="O269" s="240">
        <f t="shared" si="94"/>
        <v>0</v>
      </c>
      <c r="P269" s="249"/>
      <c r="Q269" s="135"/>
      <c r="R269" s="45">
        <f t="shared" si="95"/>
        <v>0</v>
      </c>
    </row>
    <row r="270" spans="1:18" s="214" customFormat="1" ht="15" customHeight="1">
      <c r="A270" s="54">
        <v>252</v>
      </c>
      <c r="B270" s="80" t="s">
        <v>125</v>
      </c>
      <c r="C270" s="51" t="str">
        <f>A72</f>
        <v>11/10（日）</v>
      </c>
      <c r="D270" s="113">
        <v>0.27083333333333331</v>
      </c>
      <c r="E270" s="113">
        <v>0.66666666666666663</v>
      </c>
      <c r="F270" s="173">
        <f t="shared" si="88"/>
        <v>0.39583333333333331</v>
      </c>
      <c r="G270" s="121" t="s">
        <v>84</v>
      </c>
      <c r="H270" s="120">
        <v>1</v>
      </c>
      <c r="I270" s="50">
        <v>1</v>
      </c>
      <c r="J270" s="48">
        <f t="shared" si="89"/>
        <v>9.5</v>
      </c>
      <c r="K270" s="64">
        <f t="shared" si="90"/>
        <v>9.5</v>
      </c>
      <c r="L270" s="48">
        <f t="shared" si="91"/>
        <v>0</v>
      </c>
      <c r="M270" s="48">
        <f t="shared" si="92"/>
        <v>0</v>
      </c>
      <c r="N270" s="47">
        <f t="shared" si="93"/>
        <v>9.5</v>
      </c>
      <c r="O270" s="240">
        <f t="shared" si="94"/>
        <v>0</v>
      </c>
      <c r="P270" s="249"/>
      <c r="Q270" s="135"/>
      <c r="R270" s="45">
        <f t="shared" si="95"/>
        <v>0</v>
      </c>
    </row>
    <row r="271" spans="1:18" s="214" customFormat="1" ht="15" customHeight="1">
      <c r="A271" s="54">
        <v>253</v>
      </c>
      <c r="B271" s="66" t="s">
        <v>124</v>
      </c>
      <c r="C271" s="53" t="str">
        <f>A72</f>
        <v>11/10（日）</v>
      </c>
      <c r="D271" s="113">
        <v>0.27083333333333331</v>
      </c>
      <c r="E271" s="113">
        <v>0.4375</v>
      </c>
      <c r="F271" s="173">
        <f t="shared" si="88"/>
        <v>0.16666666666666669</v>
      </c>
      <c r="G271" s="119" t="s">
        <v>122</v>
      </c>
      <c r="H271" s="120">
        <v>1</v>
      </c>
      <c r="I271" s="50">
        <v>1</v>
      </c>
      <c r="J271" s="64">
        <f t="shared" si="89"/>
        <v>8</v>
      </c>
      <c r="K271" s="64">
        <v>8</v>
      </c>
      <c r="L271" s="64">
        <f t="shared" si="91"/>
        <v>0</v>
      </c>
      <c r="M271" s="48">
        <f t="shared" si="92"/>
        <v>4</v>
      </c>
      <c r="N271" s="63">
        <f t="shared" si="93"/>
        <v>8</v>
      </c>
      <c r="O271" s="237">
        <f t="shared" si="94"/>
        <v>0</v>
      </c>
      <c r="P271" s="251"/>
      <c r="Q271" s="139"/>
      <c r="R271" s="79">
        <f t="shared" si="95"/>
        <v>0</v>
      </c>
    </row>
    <row r="272" spans="1:18" s="214" customFormat="1" ht="15" customHeight="1">
      <c r="A272" s="54">
        <v>254</v>
      </c>
      <c r="B272" s="65" t="s">
        <v>123</v>
      </c>
      <c r="C272" s="53" t="str">
        <f>A72</f>
        <v>11/10（日）</v>
      </c>
      <c r="D272" s="113">
        <v>0.27083333333333331</v>
      </c>
      <c r="E272" s="113">
        <v>0.4375</v>
      </c>
      <c r="F272" s="173">
        <f t="shared" si="88"/>
        <v>0.16666666666666669</v>
      </c>
      <c r="G272" s="119" t="s">
        <v>122</v>
      </c>
      <c r="H272" s="120">
        <v>1</v>
      </c>
      <c r="I272" s="50">
        <v>1</v>
      </c>
      <c r="J272" s="64">
        <f t="shared" si="89"/>
        <v>8</v>
      </c>
      <c r="K272" s="64">
        <v>8</v>
      </c>
      <c r="L272" s="64">
        <f t="shared" si="91"/>
        <v>0</v>
      </c>
      <c r="M272" s="48">
        <f t="shared" si="92"/>
        <v>4</v>
      </c>
      <c r="N272" s="63">
        <f t="shared" si="93"/>
        <v>8</v>
      </c>
      <c r="O272" s="237">
        <f t="shared" si="94"/>
        <v>0</v>
      </c>
      <c r="P272" s="251"/>
      <c r="Q272" s="139"/>
      <c r="R272" s="79">
        <f t="shared" si="95"/>
        <v>0</v>
      </c>
    </row>
    <row r="273" spans="1:18" s="214" customFormat="1" ht="15" customHeight="1">
      <c r="A273" s="54">
        <v>255</v>
      </c>
      <c r="B273" s="66" t="s">
        <v>121</v>
      </c>
      <c r="C273" s="51" t="str">
        <f>A72</f>
        <v>11/10（日）</v>
      </c>
      <c r="D273" s="113">
        <v>0.29166666666666669</v>
      </c>
      <c r="E273" s="113">
        <v>0.66666666666666663</v>
      </c>
      <c r="F273" s="173">
        <f t="shared" si="88"/>
        <v>0.37499999999999994</v>
      </c>
      <c r="G273" s="121" t="s">
        <v>88</v>
      </c>
      <c r="H273" s="120">
        <v>1</v>
      </c>
      <c r="I273" s="50">
        <v>2</v>
      </c>
      <c r="J273" s="48">
        <f t="shared" si="89"/>
        <v>9</v>
      </c>
      <c r="K273" s="64">
        <f>TEXT(MAX(0,MIN($E273,"22:00")-MAX($D273,"5:00")),"h:mm")*24+TEXT(MAX(0,MIN($E273,"46:00")-MAX($D273,"29:00")),"h:mm")*24</f>
        <v>9</v>
      </c>
      <c r="L273" s="48">
        <f t="shared" si="91"/>
        <v>0</v>
      </c>
      <c r="M273" s="48">
        <f t="shared" si="92"/>
        <v>0</v>
      </c>
      <c r="N273" s="47">
        <f t="shared" si="93"/>
        <v>18</v>
      </c>
      <c r="O273" s="240">
        <f t="shared" si="94"/>
        <v>0</v>
      </c>
      <c r="P273" s="251"/>
      <c r="Q273" s="135"/>
      <c r="R273" s="45">
        <f t="shared" si="95"/>
        <v>0</v>
      </c>
    </row>
    <row r="274" spans="1:18" s="214" customFormat="1" ht="15" customHeight="1">
      <c r="A274" s="54">
        <v>256</v>
      </c>
      <c r="B274" s="65" t="s">
        <v>120</v>
      </c>
      <c r="C274" s="51" t="str">
        <f>A72</f>
        <v>11/10（日）</v>
      </c>
      <c r="D274" s="113">
        <v>0.29166666666666669</v>
      </c>
      <c r="E274" s="113">
        <v>0.47916666666666669</v>
      </c>
      <c r="F274" s="173">
        <f t="shared" si="88"/>
        <v>0.1875</v>
      </c>
      <c r="G274" s="121" t="s">
        <v>118</v>
      </c>
      <c r="H274" s="120">
        <v>1</v>
      </c>
      <c r="I274" s="50">
        <v>2</v>
      </c>
      <c r="J274" s="48">
        <f t="shared" si="89"/>
        <v>8</v>
      </c>
      <c r="K274" s="64">
        <v>8</v>
      </c>
      <c r="L274" s="48">
        <f t="shared" si="91"/>
        <v>0</v>
      </c>
      <c r="M274" s="48">
        <f t="shared" si="92"/>
        <v>3.5</v>
      </c>
      <c r="N274" s="47">
        <f t="shared" si="93"/>
        <v>16</v>
      </c>
      <c r="O274" s="240">
        <f t="shared" si="94"/>
        <v>0</v>
      </c>
      <c r="P274" s="249"/>
      <c r="Q274" s="135"/>
      <c r="R274" s="45">
        <f t="shared" si="95"/>
        <v>0</v>
      </c>
    </row>
    <row r="275" spans="1:18" s="214" customFormat="1" ht="15" customHeight="1">
      <c r="A275" s="54">
        <v>257</v>
      </c>
      <c r="B275" s="80" t="s">
        <v>119</v>
      </c>
      <c r="C275" s="51" t="str">
        <f>A72</f>
        <v>11/10（日）</v>
      </c>
      <c r="D275" s="113">
        <v>0.29166666666666669</v>
      </c>
      <c r="E275" s="113">
        <v>0.47916666666666669</v>
      </c>
      <c r="F275" s="173">
        <f t="shared" si="88"/>
        <v>0.1875</v>
      </c>
      <c r="G275" s="121" t="s">
        <v>118</v>
      </c>
      <c r="H275" s="120">
        <v>1</v>
      </c>
      <c r="I275" s="50">
        <v>1</v>
      </c>
      <c r="J275" s="48">
        <f t="shared" si="89"/>
        <v>8</v>
      </c>
      <c r="K275" s="64">
        <v>8</v>
      </c>
      <c r="L275" s="48">
        <f t="shared" si="91"/>
        <v>0</v>
      </c>
      <c r="M275" s="48">
        <f t="shared" si="92"/>
        <v>3.5</v>
      </c>
      <c r="N275" s="47">
        <f t="shared" si="93"/>
        <v>8</v>
      </c>
      <c r="O275" s="240">
        <f t="shared" si="94"/>
        <v>0</v>
      </c>
      <c r="P275" s="249"/>
      <c r="Q275" s="135"/>
      <c r="R275" s="45">
        <f t="shared" si="95"/>
        <v>0</v>
      </c>
    </row>
    <row r="276" spans="1:18" s="214" customFormat="1" ht="15" customHeight="1">
      <c r="A276" s="54">
        <v>258</v>
      </c>
      <c r="B276" s="66" t="s">
        <v>117</v>
      </c>
      <c r="C276" s="53" t="str">
        <f>A72</f>
        <v>11/10（日）</v>
      </c>
      <c r="D276" s="113">
        <v>0.27083333333333331</v>
      </c>
      <c r="E276" s="113">
        <v>0.66666666666666663</v>
      </c>
      <c r="F276" s="173">
        <f t="shared" si="88"/>
        <v>0.39583333333333331</v>
      </c>
      <c r="G276" s="119" t="s">
        <v>84</v>
      </c>
      <c r="H276" s="120">
        <v>1</v>
      </c>
      <c r="I276" s="50">
        <v>2</v>
      </c>
      <c r="J276" s="64">
        <f t="shared" si="89"/>
        <v>9.5</v>
      </c>
      <c r="K276" s="64">
        <f>TEXT(MAX(0,MIN($E276,"22:00")-MAX($D276,"5:00")),"h:mm")*24+TEXT(MAX(0,MIN($E276,"46:00")-MAX($D276,"29:00")),"h:mm")*24</f>
        <v>9.5</v>
      </c>
      <c r="L276" s="64">
        <f t="shared" si="91"/>
        <v>0</v>
      </c>
      <c r="M276" s="48">
        <f t="shared" si="92"/>
        <v>0</v>
      </c>
      <c r="N276" s="63">
        <f t="shared" si="93"/>
        <v>19</v>
      </c>
      <c r="O276" s="237">
        <f t="shared" si="94"/>
        <v>0</v>
      </c>
      <c r="P276" s="251"/>
      <c r="Q276" s="139"/>
      <c r="R276" s="79">
        <f t="shared" si="95"/>
        <v>0</v>
      </c>
    </row>
    <row r="277" spans="1:18" s="214" customFormat="1" ht="15" customHeight="1">
      <c r="A277" s="54">
        <v>259</v>
      </c>
      <c r="B277" s="80" t="s">
        <v>116</v>
      </c>
      <c r="C277" s="53" t="str">
        <f>A72</f>
        <v>11/10（日）</v>
      </c>
      <c r="D277" s="113">
        <v>0.27083333333333331</v>
      </c>
      <c r="E277" s="113">
        <v>0.66666666666666663</v>
      </c>
      <c r="F277" s="173">
        <f t="shared" si="88"/>
        <v>0.39583333333333331</v>
      </c>
      <c r="G277" s="119" t="s">
        <v>84</v>
      </c>
      <c r="H277" s="120">
        <v>1</v>
      </c>
      <c r="I277" s="50">
        <v>1</v>
      </c>
      <c r="J277" s="64">
        <f t="shared" si="89"/>
        <v>9.5</v>
      </c>
      <c r="K277" s="64">
        <f>TEXT(MAX(0,MIN($E277,"22:00")-MAX($D277,"5:00")),"h:mm")*24+TEXT(MAX(0,MIN($E277,"46:00")-MAX($D277,"29:00")),"h:mm")*24</f>
        <v>9.5</v>
      </c>
      <c r="L277" s="64">
        <f t="shared" si="91"/>
        <v>0</v>
      </c>
      <c r="M277" s="48">
        <f t="shared" si="92"/>
        <v>0</v>
      </c>
      <c r="N277" s="63">
        <f t="shared" si="93"/>
        <v>9.5</v>
      </c>
      <c r="O277" s="237">
        <f t="shared" si="94"/>
        <v>0</v>
      </c>
      <c r="P277" s="251"/>
      <c r="Q277" s="139"/>
      <c r="R277" s="79">
        <f t="shared" si="95"/>
        <v>0</v>
      </c>
    </row>
    <row r="278" spans="1:18" s="214" customFormat="1" ht="15" customHeight="1">
      <c r="A278" s="54">
        <v>260</v>
      </c>
      <c r="B278" s="66" t="s">
        <v>115</v>
      </c>
      <c r="C278" s="53" t="str">
        <f>A72</f>
        <v>11/10（日）</v>
      </c>
      <c r="D278" s="113">
        <v>0.27083333333333331</v>
      </c>
      <c r="E278" s="113">
        <v>0.66666666666666663</v>
      </c>
      <c r="F278" s="173">
        <f t="shared" si="88"/>
        <v>0.39583333333333331</v>
      </c>
      <c r="G278" s="119" t="s">
        <v>84</v>
      </c>
      <c r="H278" s="120">
        <v>1</v>
      </c>
      <c r="I278" s="50">
        <v>2</v>
      </c>
      <c r="J278" s="64">
        <f t="shared" si="89"/>
        <v>9.5</v>
      </c>
      <c r="K278" s="64">
        <f>TEXT(MAX(0,MIN($E278,"22:00")-MAX($D278,"5:00")),"h:mm")*24+TEXT(MAX(0,MIN($E278,"46:00")-MAX($D278,"29:00")),"h:mm")*24</f>
        <v>9.5</v>
      </c>
      <c r="L278" s="64">
        <f t="shared" si="91"/>
        <v>0</v>
      </c>
      <c r="M278" s="48">
        <f t="shared" si="92"/>
        <v>0</v>
      </c>
      <c r="N278" s="63">
        <f t="shared" si="93"/>
        <v>19</v>
      </c>
      <c r="O278" s="237">
        <f t="shared" si="94"/>
        <v>0</v>
      </c>
      <c r="P278" s="251"/>
      <c r="Q278" s="139"/>
      <c r="R278" s="79">
        <f t="shared" si="95"/>
        <v>0</v>
      </c>
    </row>
    <row r="279" spans="1:18" s="214" customFormat="1" ht="15" customHeight="1">
      <c r="A279" s="54">
        <v>261</v>
      </c>
      <c r="B279" s="66" t="s">
        <v>114</v>
      </c>
      <c r="C279" s="53" t="str">
        <f>A72</f>
        <v>11/10（日）</v>
      </c>
      <c r="D279" s="113">
        <v>0.29166666666666669</v>
      </c>
      <c r="E279" s="113">
        <v>0.66666666666666663</v>
      </c>
      <c r="F279" s="173">
        <f t="shared" si="88"/>
        <v>0.37499999999999994</v>
      </c>
      <c r="G279" s="119" t="s">
        <v>88</v>
      </c>
      <c r="H279" s="120">
        <v>3</v>
      </c>
      <c r="I279" s="50">
        <v>4</v>
      </c>
      <c r="J279" s="64">
        <f t="shared" si="89"/>
        <v>9</v>
      </c>
      <c r="K279" s="64">
        <f>TEXT(MAX(0,MIN($E279,"22:00")-MAX($D279,"5:00")),"h:mm")*24+TEXT(MAX(0,MIN($E279,"46:00")-MAX($D279,"29:00")),"h:mm")*24</f>
        <v>9</v>
      </c>
      <c r="L279" s="64">
        <f t="shared" si="91"/>
        <v>0</v>
      </c>
      <c r="M279" s="48">
        <f t="shared" si="92"/>
        <v>0</v>
      </c>
      <c r="N279" s="63">
        <f t="shared" si="93"/>
        <v>36</v>
      </c>
      <c r="O279" s="237">
        <f t="shared" si="94"/>
        <v>0</v>
      </c>
      <c r="P279" s="251"/>
      <c r="Q279" s="139"/>
      <c r="R279" s="79">
        <f t="shared" si="95"/>
        <v>0</v>
      </c>
    </row>
    <row r="280" spans="1:18" s="214" customFormat="1" ht="15" customHeight="1">
      <c r="A280" s="54">
        <v>262</v>
      </c>
      <c r="B280" s="65" t="s">
        <v>113</v>
      </c>
      <c r="C280" s="51" t="str">
        <f>A72</f>
        <v>11/10（日）</v>
      </c>
      <c r="D280" s="113">
        <v>0.3125</v>
      </c>
      <c r="E280" s="113">
        <v>0.5</v>
      </c>
      <c r="F280" s="173">
        <f t="shared" si="88"/>
        <v>0.1875</v>
      </c>
      <c r="G280" s="121" t="s">
        <v>111</v>
      </c>
      <c r="H280" s="120">
        <v>0</v>
      </c>
      <c r="I280" s="50">
        <v>1</v>
      </c>
      <c r="J280" s="48">
        <f t="shared" si="89"/>
        <v>8</v>
      </c>
      <c r="K280" s="64">
        <v>8</v>
      </c>
      <c r="L280" s="48">
        <f t="shared" si="91"/>
        <v>0</v>
      </c>
      <c r="M280" s="48">
        <f t="shared" si="92"/>
        <v>3.5</v>
      </c>
      <c r="N280" s="47">
        <f t="shared" si="93"/>
        <v>8</v>
      </c>
      <c r="O280" s="240">
        <f t="shared" si="94"/>
        <v>0</v>
      </c>
      <c r="P280" s="249"/>
      <c r="Q280" s="135"/>
      <c r="R280" s="45">
        <f t="shared" si="95"/>
        <v>0</v>
      </c>
    </row>
    <row r="281" spans="1:18" s="214" customFormat="1" ht="15" customHeight="1">
      <c r="A281" s="54">
        <v>263</v>
      </c>
      <c r="B281" s="169" t="s">
        <v>112</v>
      </c>
      <c r="C281" s="51" t="str">
        <f>A72</f>
        <v>11/10（日）</v>
      </c>
      <c r="D281" s="113">
        <v>0.3125</v>
      </c>
      <c r="E281" s="113">
        <v>0.5</v>
      </c>
      <c r="F281" s="173">
        <f t="shared" si="88"/>
        <v>0.1875</v>
      </c>
      <c r="G281" s="121" t="s">
        <v>111</v>
      </c>
      <c r="H281" s="120">
        <v>1</v>
      </c>
      <c r="I281" s="50">
        <v>1</v>
      </c>
      <c r="J281" s="48">
        <f t="shared" si="89"/>
        <v>8</v>
      </c>
      <c r="K281" s="64">
        <v>8</v>
      </c>
      <c r="L281" s="48">
        <f t="shared" si="91"/>
        <v>0</v>
      </c>
      <c r="M281" s="48">
        <f t="shared" si="92"/>
        <v>3.5</v>
      </c>
      <c r="N281" s="47">
        <f t="shared" si="93"/>
        <v>8</v>
      </c>
      <c r="O281" s="240">
        <f t="shared" si="94"/>
        <v>0</v>
      </c>
      <c r="P281" s="249"/>
      <c r="Q281" s="135"/>
      <c r="R281" s="45">
        <f t="shared" si="95"/>
        <v>0</v>
      </c>
    </row>
    <row r="282" spans="1:18" s="214" customFormat="1" ht="15" customHeight="1">
      <c r="A282" s="54">
        <v>264</v>
      </c>
      <c r="B282" s="65" t="s">
        <v>110</v>
      </c>
      <c r="C282" s="51" t="str">
        <f>A72</f>
        <v>11/10（日）</v>
      </c>
      <c r="D282" s="113">
        <v>0.29166666666666669</v>
      </c>
      <c r="E282" s="113">
        <v>0.64583333333333337</v>
      </c>
      <c r="F282" s="173">
        <f t="shared" si="88"/>
        <v>0.35416666666666669</v>
      </c>
      <c r="G282" s="121" t="s">
        <v>86</v>
      </c>
      <c r="H282" s="120">
        <v>2</v>
      </c>
      <c r="I282" s="50">
        <v>3</v>
      </c>
      <c r="J282" s="64">
        <f t="shared" si="89"/>
        <v>8.5</v>
      </c>
      <c r="K282" s="64">
        <f>TEXT(MAX(0,MIN($E282,"22:00")-MAX($D282,"5:00")),"h:mm")*24+TEXT(MAX(0,MIN($E282,"46:00")-MAX($D282,"29:00")),"h:mm")*24</f>
        <v>8.5</v>
      </c>
      <c r="L282" s="48">
        <f t="shared" si="91"/>
        <v>0</v>
      </c>
      <c r="M282" s="48">
        <f t="shared" si="92"/>
        <v>0</v>
      </c>
      <c r="N282" s="47">
        <f t="shared" si="93"/>
        <v>25.5</v>
      </c>
      <c r="O282" s="240">
        <f t="shared" si="94"/>
        <v>0</v>
      </c>
      <c r="P282" s="249"/>
      <c r="Q282" s="135"/>
      <c r="R282" s="45">
        <f t="shared" si="95"/>
        <v>0</v>
      </c>
    </row>
    <row r="283" spans="1:18" s="214" customFormat="1" ht="15" customHeight="1">
      <c r="A283" s="54">
        <v>265</v>
      </c>
      <c r="B283" s="65" t="s">
        <v>109</v>
      </c>
      <c r="C283" s="51" t="str">
        <f>A72</f>
        <v>11/10（日）</v>
      </c>
      <c r="D283" s="113">
        <v>0.29166666666666669</v>
      </c>
      <c r="E283" s="113">
        <v>0.64583333333333337</v>
      </c>
      <c r="F283" s="173">
        <f t="shared" si="88"/>
        <v>0.35416666666666669</v>
      </c>
      <c r="G283" s="121" t="s">
        <v>86</v>
      </c>
      <c r="H283" s="120">
        <v>1</v>
      </c>
      <c r="I283" s="50">
        <v>1</v>
      </c>
      <c r="J283" s="64">
        <f t="shared" si="89"/>
        <v>8.5</v>
      </c>
      <c r="K283" s="64">
        <f>TEXT(MAX(0,MIN($E283,"22:00")-MAX($D283,"5:00")),"h:mm")*24+TEXT(MAX(0,MIN($E283,"46:00")-MAX($D283,"29:00")),"h:mm")*24</f>
        <v>8.5</v>
      </c>
      <c r="L283" s="48">
        <f t="shared" si="91"/>
        <v>0</v>
      </c>
      <c r="M283" s="48">
        <f t="shared" si="92"/>
        <v>0</v>
      </c>
      <c r="N283" s="47">
        <f t="shared" si="93"/>
        <v>8.5</v>
      </c>
      <c r="O283" s="240">
        <f t="shared" si="94"/>
        <v>0</v>
      </c>
      <c r="P283" s="249"/>
      <c r="Q283" s="135"/>
      <c r="R283" s="45">
        <f t="shared" si="95"/>
        <v>0</v>
      </c>
    </row>
    <row r="284" spans="1:18" s="214" customFormat="1" ht="15" customHeight="1">
      <c r="A284" s="54">
        <v>266</v>
      </c>
      <c r="B284" s="66" t="s">
        <v>108</v>
      </c>
      <c r="C284" s="53" t="str">
        <f>A72</f>
        <v>11/10（日）</v>
      </c>
      <c r="D284" s="113">
        <v>0.29166666666666669</v>
      </c>
      <c r="E284" s="113">
        <v>0.66666666666666663</v>
      </c>
      <c r="F284" s="173">
        <f t="shared" si="88"/>
        <v>0.37499999999999994</v>
      </c>
      <c r="G284" s="119" t="s">
        <v>88</v>
      </c>
      <c r="H284" s="120">
        <v>1</v>
      </c>
      <c r="I284" s="50">
        <v>2</v>
      </c>
      <c r="J284" s="64">
        <f t="shared" si="89"/>
        <v>9</v>
      </c>
      <c r="K284" s="64">
        <f>TEXT(MAX(0,MIN($E284,"22:00")-MAX($D284,"5:00")),"h:mm")*24+TEXT(MAX(0,MIN($E284,"46:00")-MAX($D284,"29:00")),"h:mm")*24</f>
        <v>9</v>
      </c>
      <c r="L284" s="64">
        <f t="shared" si="91"/>
        <v>0</v>
      </c>
      <c r="M284" s="48">
        <f t="shared" si="92"/>
        <v>0</v>
      </c>
      <c r="N284" s="63">
        <f t="shared" si="93"/>
        <v>18</v>
      </c>
      <c r="O284" s="237">
        <f t="shared" si="94"/>
        <v>0</v>
      </c>
      <c r="P284" s="251"/>
      <c r="Q284" s="139"/>
      <c r="R284" s="79">
        <f t="shared" si="95"/>
        <v>0</v>
      </c>
    </row>
    <row r="285" spans="1:18" s="214" customFormat="1" ht="15" customHeight="1">
      <c r="A285" s="54">
        <v>267</v>
      </c>
      <c r="B285" s="66" t="s">
        <v>107</v>
      </c>
      <c r="C285" s="53" t="str">
        <f>A72</f>
        <v>11/10（日）</v>
      </c>
      <c r="D285" s="113">
        <v>0.29166666666666669</v>
      </c>
      <c r="E285" s="113">
        <v>0.66666666666666663</v>
      </c>
      <c r="F285" s="173">
        <f t="shared" si="88"/>
        <v>0.37499999999999994</v>
      </c>
      <c r="G285" s="119" t="s">
        <v>88</v>
      </c>
      <c r="H285" s="120">
        <v>1</v>
      </c>
      <c r="I285" s="50">
        <v>1</v>
      </c>
      <c r="J285" s="64">
        <f t="shared" si="89"/>
        <v>9</v>
      </c>
      <c r="K285" s="64">
        <f>TEXT(MAX(0,MIN($E285,"22:00")-MAX($D285,"5:00")),"h:mm")*24+TEXT(MAX(0,MIN($E285,"46:00")-MAX($D285,"29:00")),"h:mm")*24</f>
        <v>9</v>
      </c>
      <c r="L285" s="64">
        <f t="shared" si="91"/>
        <v>0</v>
      </c>
      <c r="M285" s="48">
        <f t="shared" si="92"/>
        <v>0</v>
      </c>
      <c r="N285" s="63">
        <f t="shared" si="93"/>
        <v>9</v>
      </c>
      <c r="O285" s="237">
        <f t="shared" si="94"/>
        <v>0</v>
      </c>
      <c r="P285" s="251"/>
      <c r="Q285" s="139"/>
      <c r="R285" s="79">
        <f t="shared" si="95"/>
        <v>0</v>
      </c>
    </row>
    <row r="286" spans="1:18" s="214" customFormat="1" ht="15" customHeight="1">
      <c r="A286" s="54">
        <v>268</v>
      </c>
      <c r="B286" s="80" t="s">
        <v>106</v>
      </c>
      <c r="C286" s="53" t="str">
        <f>A72</f>
        <v>11/10（日）</v>
      </c>
      <c r="D286" s="113">
        <v>0.29166666666666669</v>
      </c>
      <c r="E286" s="113">
        <v>0.66666666666666663</v>
      </c>
      <c r="F286" s="173">
        <f t="shared" si="88"/>
        <v>0.37499999999999994</v>
      </c>
      <c r="G286" s="119" t="s">
        <v>88</v>
      </c>
      <c r="H286" s="120">
        <v>1</v>
      </c>
      <c r="I286" s="50">
        <v>1</v>
      </c>
      <c r="J286" s="64">
        <f t="shared" si="89"/>
        <v>9</v>
      </c>
      <c r="K286" s="64">
        <f>TEXT(MAX(0,MIN($E286,"22:00")-MAX($D286,"5:00")),"h:mm")*24+TEXT(MAX(0,MIN($E286,"46:00")-MAX($D286,"29:00")),"h:mm")*24</f>
        <v>9</v>
      </c>
      <c r="L286" s="64">
        <f t="shared" si="91"/>
        <v>0</v>
      </c>
      <c r="M286" s="48">
        <f t="shared" si="92"/>
        <v>0</v>
      </c>
      <c r="N286" s="63">
        <f t="shared" si="93"/>
        <v>9</v>
      </c>
      <c r="O286" s="237">
        <f t="shared" si="94"/>
        <v>0</v>
      </c>
      <c r="P286" s="251"/>
      <c r="Q286" s="139"/>
      <c r="R286" s="79">
        <f t="shared" si="95"/>
        <v>0</v>
      </c>
    </row>
    <row r="287" spans="1:18" s="214" customFormat="1" ht="15" customHeight="1">
      <c r="A287" s="54">
        <v>269</v>
      </c>
      <c r="B287" s="80" t="s">
        <v>105</v>
      </c>
      <c r="C287" s="51" t="str">
        <f>A72</f>
        <v>11/10（日）</v>
      </c>
      <c r="D287" s="113">
        <v>0.29166666666666669</v>
      </c>
      <c r="E287" s="113">
        <v>0.4375</v>
      </c>
      <c r="F287" s="173">
        <f t="shared" si="88"/>
        <v>0.14583333333333331</v>
      </c>
      <c r="G287" s="121" t="s">
        <v>104</v>
      </c>
      <c r="H287" s="120">
        <v>1</v>
      </c>
      <c r="I287" s="50">
        <v>1</v>
      </c>
      <c r="J287" s="48">
        <f t="shared" si="89"/>
        <v>8</v>
      </c>
      <c r="K287" s="64">
        <v>8</v>
      </c>
      <c r="L287" s="48">
        <f t="shared" si="91"/>
        <v>0</v>
      </c>
      <c r="M287" s="48">
        <f t="shared" si="92"/>
        <v>4.5</v>
      </c>
      <c r="N287" s="47">
        <f t="shared" si="93"/>
        <v>8</v>
      </c>
      <c r="O287" s="240">
        <f t="shared" si="94"/>
        <v>0</v>
      </c>
      <c r="P287" s="249"/>
      <c r="Q287" s="135"/>
      <c r="R287" s="45">
        <f t="shared" si="95"/>
        <v>0</v>
      </c>
    </row>
    <row r="288" spans="1:18" s="214" customFormat="1" ht="15" customHeight="1">
      <c r="A288" s="54">
        <v>270</v>
      </c>
      <c r="B288" s="65" t="s">
        <v>103</v>
      </c>
      <c r="C288" s="51" t="str">
        <f>A72</f>
        <v>11/10（日）</v>
      </c>
      <c r="D288" s="113">
        <v>0.33333333333333331</v>
      </c>
      <c r="E288" s="113">
        <v>0.5625</v>
      </c>
      <c r="F288" s="173">
        <f t="shared" si="88"/>
        <v>0.22916666666666669</v>
      </c>
      <c r="G288" s="121" t="s">
        <v>101</v>
      </c>
      <c r="H288" s="120">
        <v>1</v>
      </c>
      <c r="I288" s="50">
        <v>2</v>
      </c>
      <c r="J288" s="48">
        <f t="shared" si="89"/>
        <v>8</v>
      </c>
      <c r="K288" s="64">
        <v>8</v>
      </c>
      <c r="L288" s="48">
        <f t="shared" si="91"/>
        <v>0</v>
      </c>
      <c r="M288" s="48">
        <f t="shared" si="92"/>
        <v>2.5</v>
      </c>
      <c r="N288" s="47">
        <f t="shared" si="93"/>
        <v>16</v>
      </c>
      <c r="O288" s="240">
        <f t="shared" si="94"/>
        <v>0</v>
      </c>
      <c r="P288" s="249"/>
      <c r="Q288" s="135"/>
      <c r="R288" s="45">
        <f t="shared" si="95"/>
        <v>0</v>
      </c>
    </row>
    <row r="289" spans="1:18" s="214" customFormat="1" ht="15" customHeight="1">
      <c r="A289" s="54">
        <v>271</v>
      </c>
      <c r="B289" s="80" t="s">
        <v>102</v>
      </c>
      <c r="C289" s="51" t="str">
        <f>A72</f>
        <v>11/10（日）</v>
      </c>
      <c r="D289" s="113">
        <v>0.33333333333333331</v>
      </c>
      <c r="E289" s="113">
        <v>0.5625</v>
      </c>
      <c r="F289" s="173">
        <f t="shared" si="88"/>
        <v>0.22916666666666669</v>
      </c>
      <c r="G289" s="121" t="s">
        <v>101</v>
      </c>
      <c r="H289" s="120">
        <v>1</v>
      </c>
      <c r="I289" s="50">
        <v>1</v>
      </c>
      <c r="J289" s="48">
        <f t="shared" si="89"/>
        <v>8</v>
      </c>
      <c r="K289" s="64">
        <v>8</v>
      </c>
      <c r="L289" s="48">
        <f t="shared" si="91"/>
        <v>0</v>
      </c>
      <c r="M289" s="48">
        <f t="shared" si="92"/>
        <v>2.5</v>
      </c>
      <c r="N289" s="47">
        <f t="shared" si="93"/>
        <v>8</v>
      </c>
      <c r="O289" s="240">
        <f t="shared" si="94"/>
        <v>0</v>
      </c>
      <c r="P289" s="249"/>
      <c r="Q289" s="135"/>
      <c r="R289" s="45">
        <f t="shared" si="95"/>
        <v>0</v>
      </c>
    </row>
    <row r="290" spans="1:18" s="214" customFormat="1" ht="15" customHeight="1">
      <c r="A290" s="54">
        <v>272</v>
      </c>
      <c r="B290" s="66" t="s">
        <v>100</v>
      </c>
      <c r="C290" s="53" t="str">
        <f>A72</f>
        <v>11/10（日）</v>
      </c>
      <c r="D290" s="113">
        <v>0.33333333333333331</v>
      </c>
      <c r="E290" s="113">
        <v>0.52083333333333337</v>
      </c>
      <c r="F290" s="173">
        <f t="shared" si="88"/>
        <v>0.18750000000000006</v>
      </c>
      <c r="G290" s="119" t="s">
        <v>98</v>
      </c>
      <c r="H290" s="120">
        <v>1</v>
      </c>
      <c r="I290" s="50">
        <v>2</v>
      </c>
      <c r="J290" s="64">
        <f t="shared" si="89"/>
        <v>8</v>
      </c>
      <c r="K290" s="64">
        <v>8</v>
      </c>
      <c r="L290" s="64">
        <f t="shared" si="91"/>
        <v>0</v>
      </c>
      <c r="M290" s="48">
        <f t="shared" si="92"/>
        <v>3.5</v>
      </c>
      <c r="N290" s="63">
        <f t="shared" si="93"/>
        <v>16</v>
      </c>
      <c r="O290" s="237">
        <f t="shared" si="94"/>
        <v>0</v>
      </c>
      <c r="P290" s="251"/>
      <c r="Q290" s="139"/>
      <c r="R290" s="79">
        <f t="shared" si="95"/>
        <v>0</v>
      </c>
    </row>
    <row r="291" spans="1:18" s="214" customFormat="1" ht="15" customHeight="1">
      <c r="A291" s="54">
        <v>273</v>
      </c>
      <c r="B291" s="80" t="s">
        <v>99</v>
      </c>
      <c r="C291" s="53" t="str">
        <f>A72</f>
        <v>11/10（日）</v>
      </c>
      <c r="D291" s="113">
        <v>0.33333333333333331</v>
      </c>
      <c r="E291" s="113">
        <v>0.52083333333333337</v>
      </c>
      <c r="F291" s="173">
        <f t="shared" si="88"/>
        <v>0.18750000000000006</v>
      </c>
      <c r="G291" s="119" t="s">
        <v>98</v>
      </c>
      <c r="H291" s="120">
        <v>1</v>
      </c>
      <c r="I291" s="50">
        <v>1</v>
      </c>
      <c r="J291" s="64">
        <f t="shared" si="89"/>
        <v>8</v>
      </c>
      <c r="K291" s="64">
        <v>8</v>
      </c>
      <c r="L291" s="64">
        <f t="shared" si="91"/>
        <v>0</v>
      </c>
      <c r="M291" s="48">
        <f t="shared" si="92"/>
        <v>3.5</v>
      </c>
      <c r="N291" s="63">
        <f t="shared" si="93"/>
        <v>8</v>
      </c>
      <c r="O291" s="237">
        <f t="shared" si="94"/>
        <v>0</v>
      </c>
      <c r="P291" s="251"/>
      <c r="Q291" s="139"/>
      <c r="R291" s="79">
        <f t="shared" si="95"/>
        <v>0</v>
      </c>
    </row>
    <row r="292" spans="1:18" s="214" customFormat="1" ht="15" customHeight="1">
      <c r="A292" s="54">
        <v>274</v>
      </c>
      <c r="B292" s="65" t="s">
        <v>97</v>
      </c>
      <c r="C292" s="51" t="str">
        <f>A72</f>
        <v>11/10（日）</v>
      </c>
      <c r="D292" s="113">
        <v>0.35416666666666669</v>
      </c>
      <c r="E292" s="113">
        <v>0.58333333333333337</v>
      </c>
      <c r="F292" s="173">
        <f t="shared" si="88"/>
        <v>0.22916666666666669</v>
      </c>
      <c r="G292" s="121" t="s">
        <v>73</v>
      </c>
      <c r="H292" s="120">
        <v>3</v>
      </c>
      <c r="I292" s="50">
        <v>4</v>
      </c>
      <c r="J292" s="48">
        <f t="shared" si="89"/>
        <v>8</v>
      </c>
      <c r="K292" s="64">
        <v>8</v>
      </c>
      <c r="L292" s="48">
        <f t="shared" si="91"/>
        <v>0</v>
      </c>
      <c r="M292" s="48">
        <f t="shared" si="92"/>
        <v>2.5</v>
      </c>
      <c r="N292" s="47">
        <f t="shared" si="93"/>
        <v>32</v>
      </c>
      <c r="O292" s="240">
        <f t="shared" si="94"/>
        <v>0</v>
      </c>
      <c r="P292" s="251"/>
      <c r="Q292" s="135"/>
      <c r="R292" s="45">
        <f t="shared" si="95"/>
        <v>0</v>
      </c>
    </row>
    <row r="293" spans="1:18" s="214" customFormat="1" ht="15" customHeight="1">
      <c r="A293" s="54">
        <v>275</v>
      </c>
      <c r="B293" s="66" t="s">
        <v>96</v>
      </c>
      <c r="C293" s="53" t="str">
        <f>A72</f>
        <v>11/10（日）</v>
      </c>
      <c r="D293" s="113">
        <v>0.29166666666666669</v>
      </c>
      <c r="E293" s="113">
        <v>0.54166666666666663</v>
      </c>
      <c r="F293" s="173">
        <f t="shared" si="88"/>
        <v>0.24999999999999994</v>
      </c>
      <c r="G293" s="119" t="s">
        <v>94</v>
      </c>
      <c r="H293" s="120">
        <v>2</v>
      </c>
      <c r="I293" s="50">
        <v>2</v>
      </c>
      <c r="J293" s="64">
        <f t="shared" si="89"/>
        <v>8</v>
      </c>
      <c r="K293" s="64">
        <v>8</v>
      </c>
      <c r="L293" s="64">
        <f t="shared" si="91"/>
        <v>0</v>
      </c>
      <c r="M293" s="48">
        <f t="shared" si="92"/>
        <v>2</v>
      </c>
      <c r="N293" s="63">
        <f t="shared" si="93"/>
        <v>16</v>
      </c>
      <c r="O293" s="237">
        <f t="shared" si="94"/>
        <v>0</v>
      </c>
      <c r="P293" s="251"/>
      <c r="Q293" s="139"/>
      <c r="R293" s="79">
        <f t="shared" si="95"/>
        <v>0</v>
      </c>
    </row>
    <row r="294" spans="1:18" s="214" customFormat="1" ht="15" customHeight="1">
      <c r="A294" s="54">
        <v>276</v>
      </c>
      <c r="B294" s="80" t="s">
        <v>95</v>
      </c>
      <c r="C294" s="53" t="str">
        <f>A72</f>
        <v>11/10（日）</v>
      </c>
      <c r="D294" s="113">
        <v>0.29166666666666669</v>
      </c>
      <c r="E294" s="113">
        <v>0.54166666666666663</v>
      </c>
      <c r="F294" s="173">
        <f t="shared" si="88"/>
        <v>0.24999999999999994</v>
      </c>
      <c r="G294" s="119" t="s">
        <v>94</v>
      </c>
      <c r="H294" s="120">
        <v>1</v>
      </c>
      <c r="I294" s="50">
        <v>1</v>
      </c>
      <c r="J294" s="64">
        <f t="shared" si="89"/>
        <v>8</v>
      </c>
      <c r="K294" s="64">
        <v>8</v>
      </c>
      <c r="L294" s="64">
        <f t="shared" si="91"/>
        <v>0</v>
      </c>
      <c r="M294" s="48">
        <f t="shared" si="92"/>
        <v>2</v>
      </c>
      <c r="N294" s="63">
        <f t="shared" si="93"/>
        <v>8</v>
      </c>
      <c r="O294" s="237">
        <f t="shared" si="94"/>
        <v>0</v>
      </c>
      <c r="P294" s="251"/>
      <c r="Q294" s="139"/>
      <c r="R294" s="79">
        <f t="shared" si="95"/>
        <v>0</v>
      </c>
    </row>
    <row r="295" spans="1:18" s="214" customFormat="1" ht="15" customHeight="1">
      <c r="A295" s="54">
        <v>277</v>
      </c>
      <c r="B295" s="65" t="s">
        <v>93</v>
      </c>
      <c r="C295" s="51" t="str">
        <f>A72</f>
        <v>11/10（日）</v>
      </c>
      <c r="D295" s="113">
        <v>0.375</v>
      </c>
      <c r="E295" s="113">
        <v>0.625</v>
      </c>
      <c r="F295" s="173">
        <f t="shared" si="88"/>
        <v>0.25</v>
      </c>
      <c r="G295" s="119" t="s">
        <v>92</v>
      </c>
      <c r="H295" s="120">
        <v>3</v>
      </c>
      <c r="I295" s="50">
        <v>4</v>
      </c>
      <c r="J295" s="48">
        <f t="shared" si="89"/>
        <v>8</v>
      </c>
      <c r="K295" s="64">
        <v>8</v>
      </c>
      <c r="L295" s="48">
        <f t="shared" si="91"/>
        <v>0</v>
      </c>
      <c r="M295" s="48">
        <f t="shared" si="92"/>
        <v>2</v>
      </c>
      <c r="N295" s="47">
        <f t="shared" si="93"/>
        <v>32</v>
      </c>
      <c r="O295" s="240">
        <f t="shared" si="94"/>
        <v>0</v>
      </c>
      <c r="P295" s="249"/>
      <c r="Q295" s="135"/>
      <c r="R295" s="45">
        <f t="shared" si="95"/>
        <v>0</v>
      </c>
    </row>
    <row r="296" spans="1:18" s="214" customFormat="1" ht="15" customHeight="1">
      <c r="A296" s="54">
        <v>278</v>
      </c>
      <c r="B296" s="66" t="s">
        <v>91</v>
      </c>
      <c r="C296" s="53" t="str">
        <f>A72</f>
        <v>11/10（日）</v>
      </c>
      <c r="D296" s="113">
        <v>0.375</v>
      </c>
      <c r="E296" s="113">
        <v>0.64583333333333337</v>
      </c>
      <c r="F296" s="173">
        <f t="shared" si="88"/>
        <v>0.27083333333333337</v>
      </c>
      <c r="G296" s="119" t="s">
        <v>82</v>
      </c>
      <c r="H296" s="120">
        <v>2</v>
      </c>
      <c r="I296" s="50">
        <v>3</v>
      </c>
      <c r="J296" s="64">
        <f t="shared" si="89"/>
        <v>8</v>
      </c>
      <c r="K296" s="64">
        <v>8</v>
      </c>
      <c r="L296" s="64">
        <f t="shared" si="91"/>
        <v>0</v>
      </c>
      <c r="M296" s="48">
        <f t="shared" si="92"/>
        <v>1.5</v>
      </c>
      <c r="N296" s="63">
        <f t="shared" si="93"/>
        <v>24</v>
      </c>
      <c r="O296" s="237">
        <f t="shared" si="94"/>
        <v>0</v>
      </c>
      <c r="P296" s="251"/>
      <c r="Q296" s="139"/>
      <c r="R296" s="79">
        <f t="shared" si="95"/>
        <v>0</v>
      </c>
    </row>
    <row r="297" spans="1:18" s="214" customFormat="1" ht="15" customHeight="1">
      <c r="A297" s="54">
        <v>279</v>
      </c>
      <c r="B297" s="80" t="s">
        <v>90</v>
      </c>
      <c r="C297" s="53" t="str">
        <f>A72</f>
        <v>11/10（日）</v>
      </c>
      <c r="D297" s="113">
        <v>0.375</v>
      </c>
      <c r="E297" s="113">
        <v>0.64583333333333337</v>
      </c>
      <c r="F297" s="173">
        <f t="shared" si="88"/>
        <v>0.27083333333333337</v>
      </c>
      <c r="G297" s="119" t="s">
        <v>82</v>
      </c>
      <c r="H297" s="120">
        <v>1</v>
      </c>
      <c r="I297" s="50">
        <v>1</v>
      </c>
      <c r="J297" s="64">
        <f t="shared" si="89"/>
        <v>8</v>
      </c>
      <c r="K297" s="64">
        <v>8</v>
      </c>
      <c r="L297" s="64">
        <f t="shared" si="91"/>
        <v>0</v>
      </c>
      <c r="M297" s="48">
        <f t="shared" si="92"/>
        <v>1.5</v>
      </c>
      <c r="N297" s="63">
        <f t="shared" si="93"/>
        <v>8</v>
      </c>
      <c r="O297" s="237">
        <f t="shared" si="94"/>
        <v>0</v>
      </c>
      <c r="P297" s="251"/>
      <c r="Q297" s="139"/>
      <c r="R297" s="79">
        <f t="shared" si="95"/>
        <v>0</v>
      </c>
    </row>
    <row r="298" spans="1:18" s="214" customFormat="1" ht="15" customHeight="1">
      <c r="A298" s="54">
        <v>280</v>
      </c>
      <c r="B298" s="66" t="s">
        <v>89</v>
      </c>
      <c r="C298" s="53" t="str">
        <f>A72</f>
        <v>11/10（日）</v>
      </c>
      <c r="D298" s="113">
        <v>0.29166666666666669</v>
      </c>
      <c r="E298" s="113">
        <v>0.66666666666666663</v>
      </c>
      <c r="F298" s="173">
        <f t="shared" si="88"/>
        <v>0.37499999999999994</v>
      </c>
      <c r="G298" s="119" t="s">
        <v>88</v>
      </c>
      <c r="H298" s="120">
        <v>4</v>
      </c>
      <c r="I298" s="50">
        <v>5</v>
      </c>
      <c r="J298" s="64">
        <f t="shared" si="89"/>
        <v>9</v>
      </c>
      <c r="K298" s="64">
        <f>TEXT(MAX(0,MIN($E298,"22:00")-MAX($D298,"5:00")),"h:mm")*24+TEXT(MAX(0,MIN($E298,"46:00")-MAX($D298,"29:00")),"h:mm")*24</f>
        <v>9</v>
      </c>
      <c r="L298" s="64">
        <f t="shared" si="91"/>
        <v>0</v>
      </c>
      <c r="M298" s="48">
        <f t="shared" si="92"/>
        <v>0</v>
      </c>
      <c r="N298" s="63">
        <f t="shared" si="93"/>
        <v>45</v>
      </c>
      <c r="O298" s="237">
        <f t="shared" si="94"/>
        <v>0</v>
      </c>
      <c r="P298" s="251"/>
      <c r="Q298" s="139"/>
      <c r="R298" s="79">
        <f t="shared" si="95"/>
        <v>0</v>
      </c>
    </row>
    <row r="299" spans="1:18" s="214" customFormat="1" ht="15" customHeight="1">
      <c r="A299" s="54">
        <v>281</v>
      </c>
      <c r="B299" s="66" t="s">
        <v>87</v>
      </c>
      <c r="C299" s="53" t="str">
        <f>A72</f>
        <v>11/10（日）</v>
      </c>
      <c r="D299" s="113">
        <v>0.29166666666666669</v>
      </c>
      <c r="E299" s="113">
        <v>0.64583333333333337</v>
      </c>
      <c r="F299" s="173">
        <f t="shared" si="88"/>
        <v>0.35416666666666669</v>
      </c>
      <c r="G299" s="119" t="s">
        <v>86</v>
      </c>
      <c r="H299" s="120">
        <v>2</v>
      </c>
      <c r="I299" s="50">
        <v>3</v>
      </c>
      <c r="J299" s="64">
        <f t="shared" si="89"/>
        <v>8.5</v>
      </c>
      <c r="K299" s="64">
        <f>TEXT(MAX(0,MIN($E299,"22:00")-MAX($D299,"5:00")),"h:mm")*24+TEXT(MAX(0,MIN($E299,"46:00")-MAX($D299,"29:00")),"h:mm")*24</f>
        <v>8.5</v>
      </c>
      <c r="L299" s="64">
        <f t="shared" si="91"/>
        <v>0</v>
      </c>
      <c r="M299" s="48">
        <f t="shared" si="92"/>
        <v>0</v>
      </c>
      <c r="N299" s="63">
        <f t="shared" si="93"/>
        <v>25.5</v>
      </c>
      <c r="O299" s="237">
        <f t="shared" si="94"/>
        <v>0</v>
      </c>
      <c r="P299" s="251"/>
      <c r="Q299" s="139"/>
      <c r="R299" s="79">
        <f t="shared" si="95"/>
        <v>0</v>
      </c>
    </row>
    <row r="300" spans="1:18" s="214" customFormat="1" ht="15" customHeight="1">
      <c r="A300" s="54">
        <v>282</v>
      </c>
      <c r="B300" s="66" t="s">
        <v>85</v>
      </c>
      <c r="C300" s="53" t="str">
        <f>A72</f>
        <v>11/10（日）</v>
      </c>
      <c r="D300" s="113">
        <v>0.27083333333333331</v>
      </c>
      <c r="E300" s="113">
        <v>0.66666666666666663</v>
      </c>
      <c r="F300" s="173">
        <f t="shared" si="88"/>
        <v>0.39583333333333331</v>
      </c>
      <c r="G300" s="119" t="s">
        <v>84</v>
      </c>
      <c r="H300" s="120">
        <v>1</v>
      </c>
      <c r="I300" s="50">
        <v>2</v>
      </c>
      <c r="J300" s="64">
        <f t="shared" si="89"/>
        <v>9.5</v>
      </c>
      <c r="K300" s="64">
        <f>TEXT(MAX(0,MIN($E300,"22:00")-MAX($D300,"5:00")),"h:mm")*24+TEXT(MAX(0,MIN($E300,"46:00")-MAX($D300,"29:00")),"h:mm")*24</f>
        <v>9.5</v>
      </c>
      <c r="L300" s="64">
        <f t="shared" si="91"/>
        <v>0</v>
      </c>
      <c r="M300" s="48">
        <f t="shared" si="92"/>
        <v>0</v>
      </c>
      <c r="N300" s="63">
        <f t="shared" si="93"/>
        <v>19</v>
      </c>
      <c r="O300" s="237">
        <f t="shared" si="94"/>
        <v>0</v>
      </c>
      <c r="P300" s="251"/>
      <c r="Q300" s="139"/>
      <c r="R300" s="79">
        <f t="shared" si="95"/>
        <v>0</v>
      </c>
    </row>
    <row r="301" spans="1:18" s="214" customFormat="1" ht="15" customHeight="1">
      <c r="A301" s="54">
        <v>283</v>
      </c>
      <c r="B301" s="66" t="s">
        <v>83</v>
      </c>
      <c r="C301" s="51" t="str">
        <f>A72</f>
        <v>11/10（日）</v>
      </c>
      <c r="D301" s="113">
        <v>0.375</v>
      </c>
      <c r="E301" s="113">
        <v>0.64583333333333337</v>
      </c>
      <c r="F301" s="173">
        <f t="shared" si="88"/>
        <v>0.27083333333333337</v>
      </c>
      <c r="G301" s="121" t="s">
        <v>82</v>
      </c>
      <c r="H301" s="120">
        <v>1</v>
      </c>
      <c r="I301" s="50">
        <v>1</v>
      </c>
      <c r="J301" s="48">
        <f t="shared" si="89"/>
        <v>8</v>
      </c>
      <c r="K301" s="64">
        <v>8</v>
      </c>
      <c r="L301" s="48">
        <f t="shared" si="91"/>
        <v>0</v>
      </c>
      <c r="M301" s="48">
        <f t="shared" si="92"/>
        <v>1.5</v>
      </c>
      <c r="N301" s="47">
        <f t="shared" si="93"/>
        <v>8</v>
      </c>
      <c r="O301" s="240">
        <f t="shared" si="94"/>
        <v>0</v>
      </c>
      <c r="P301" s="251"/>
      <c r="Q301" s="135"/>
      <c r="R301" s="45">
        <f t="shared" si="95"/>
        <v>0</v>
      </c>
    </row>
    <row r="302" spans="1:18" s="214" customFormat="1" ht="15" customHeight="1">
      <c r="A302" s="54">
        <v>284</v>
      </c>
      <c r="B302" s="66" t="s">
        <v>81</v>
      </c>
      <c r="C302" s="53" t="str">
        <f>A72</f>
        <v>11/10（日）</v>
      </c>
      <c r="D302" s="113">
        <v>0.29166666666666669</v>
      </c>
      <c r="E302" s="113">
        <v>0.45833333333333331</v>
      </c>
      <c r="F302" s="173">
        <f t="shared" si="88"/>
        <v>0.16666666666666663</v>
      </c>
      <c r="G302" s="119" t="s">
        <v>80</v>
      </c>
      <c r="H302" s="120">
        <v>1</v>
      </c>
      <c r="I302" s="50">
        <v>1</v>
      </c>
      <c r="J302" s="64">
        <f t="shared" si="89"/>
        <v>8</v>
      </c>
      <c r="K302" s="64">
        <v>8</v>
      </c>
      <c r="L302" s="64">
        <f t="shared" si="91"/>
        <v>0</v>
      </c>
      <c r="M302" s="48">
        <f t="shared" si="92"/>
        <v>4</v>
      </c>
      <c r="N302" s="63">
        <f t="shared" si="93"/>
        <v>8</v>
      </c>
      <c r="O302" s="237">
        <f t="shared" si="94"/>
        <v>0</v>
      </c>
      <c r="P302" s="251"/>
      <c r="Q302" s="139"/>
      <c r="R302" s="79">
        <f t="shared" si="95"/>
        <v>0</v>
      </c>
    </row>
    <row r="303" spans="1:18" s="214" customFormat="1" ht="15" customHeight="1">
      <c r="A303" s="54">
        <v>285</v>
      </c>
      <c r="B303" s="66" t="s">
        <v>79</v>
      </c>
      <c r="C303" s="53" t="str">
        <f>A72</f>
        <v>11/10（日）</v>
      </c>
      <c r="D303" s="113">
        <v>0.33333333333333331</v>
      </c>
      <c r="E303" s="113">
        <v>0.52083333333333337</v>
      </c>
      <c r="F303" s="173">
        <f t="shared" si="88"/>
        <v>0.18750000000000006</v>
      </c>
      <c r="G303" s="119" t="s">
        <v>78</v>
      </c>
      <c r="H303" s="120">
        <v>1</v>
      </c>
      <c r="I303" s="50">
        <v>1</v>
      </c>
      <c r="J303" s="64">
        <f t="shared" si="89"/>
        <v>8</v>
      </c>
      <c r="K303" s="64">
        <v>8</v>
      </c>
      <c r="L303" s="64">
        <f t="shared" si="91"/>
        <v>0</v>
      </c>
      <c r="M303" s="48">
        <f t="shared" si="92"/>
        <v>3.5</v>
      </c>
      <c r="N303" s="63">
        <f t="shared" si="93"/>
        <v>8</v>
      </c>
      <c r="O303" s="237">
        <f t="shared" si="94"/>
        <v>0</v>
      </c>
      <c r="P303" s="251"/>
      <c r="Q303" s="139"/>
      <c r="R303" s="79">
        <f t="shared" si="95"/>
        <v>0</v>
      </c>
    </row>
    <row r="304" spans="1:18" s="214" customFormat="1" ht="15" customHeight="1">
      <c r="A304" s="54">
        <v>286</v>
      </c>
      <c r="B304" s="66" t="s">
        <v>77</v>
      </c>
      <c r="C304" s="53" t="str">
        <f>A72</f>
        <v>11/10（日）</v>
      </c>
      <c r="D304" s="113">
        <v>0.33333333333333331</v>
      </c>
      <c r="E304" s="113">
        <v>0.58333333333333337</v>
      </c>
      <c r="F304" s="173">
        <f t="shared" si="88"/>
        <v>0.25000000000000006</v>
      </c>
      <c r="G304" s="119" t="s">
        <v>76</v>
      </c>
      <c r="H304" s="120">
        <v>2</v>
      </c>
      <c r="I304" s="50">
        <v>2</v>
      </c>
      <c r="J304" s="64">
        <f t="shared" si="89"/>
        <v>8</v>
      </c>
      <c r="K304" s="64">
        <v>8</v>
      </c>
      <c r="L304" s="64">
        <f t="shared" si="91"/>
        <v>0</v>
      </c>
      <c r="M304" s="48">
        <f t="shared" si="92"/>
        <v>2</v>
      </c>
      <c r="N304" s="63">
        <f t="shared" si="93"/>
        <v>16</v>
      </c>
      <c r="O304" s="237">
        <f t="shared" si="94"/>
        <v>0</v>
      </c>
      <c r="P304" s="251"/>
      <c r="Q304" s="139"/>
      <c r="R304" s="79">
        <f t="shared" si="95"/>
        <v>0</v>
      </c>
    </row>
    <row r="305" spans="1:18" s="214" customFormat="1" ht="15" customHeight="1">
      <c r="A305" s="54">
        <v>287</v>
      </c>
      <c r="B305" s="66" t="s">
        <v>74</v>
      </c>
      <c r="C305" s="53" t="str">
        <f>A72</f>
        <v>11/10（日）</v>
      </c>
      <c r="D305" s="113">
        <v>0.35416666666666669</v>
      </c>
      <c r="E305" s="113">
        <v>0.58333333333333337</v>
      </c>
      <c r="F305" s="173">
        <f t="shared" si="88"/>
        <v>0.22916666666666669</v>
      </c>
      <c r="G305" s="119" t="s">
        <v>73</v>
      </c>
      <c r="H305" s="120">
        <v>2</v>
      </c>
      <c r="I305" s="50">
        <v>2</v>
      </c>
      <c r="J305" s="64">
        <f t="shared" si="89"/>
        <v>8</v>
      </c>
      <c r="K305" s="64">
        <v>8</v>
      </c>
      <c r="L305" s="64">
        <f t="shared" si="91"/>
        <v>0</v>
      </c>
      <c r="M305" s="48">
        <f t="shared" si="92"/>
        <v>2.5</v>
      </c>
      <c r="N305" s="63">
        <f t="shared" si="93"/>
        <v>16</v>
      </c>
      <c r="O305" s="237">
        <f t="shared" si="94"/>
        <v>0</v>
      </c>
      <c r="P305" s="249"/>
      <c r="Q305" s="139"/>
      <c r="R305" s="79">
        <f t="shared" si="95"/>
        <v>0</v>
      </c>
    </row>
    <row r="306" spans="1:18" s="214" customFormat="1" ht="15" customHeight="1">
      <c r="A306" s="54">
        <v>288</v>
      </c>
      <c r="B306" s="66" t="s">
        <v>72</v>
      </c>
      <c r="C306" s="53" t="str">
        <f>A72</f>
        <v>11/10（日）</v>
      </c>
      <c r="D306" s="113">
        <v>0.29166666666666669</v>
      </c>
      <c r="E306" s="113">
        <v>0.54166666666666663</v>
      </c>
      <c r="F306" s="173">
        <f t="shared" si="88"/>
        <v>0.24999999999999994</v>
      </c>
      <c r="G306" s="119" t="s">
        <v>71</v>
      </c>
      <c r="H306" s="120">
        <v>3</v>
      </c>
      <c r="I306" s="50">
        <v>3</v>
      </c>
      <c r="J306" s="64">
        <f t="shared" si="89"/>
        <v>8</v>
      </c>
      <c r="K306" s="64">
        <v>8</v>
      </c>
      <c r="L306" s="64">
        <f t="shared" si="91"/>
        <v>0</v>
      </c>
      <c r="M306" s="48">
        <f t="shared" si="92"/>
        <v>2</v>
      </c>
      <c r="N306" s="63">
        <f t="shared" si="93"/>
        <v>24</v>
      </c>
      <c r="O306" s="237">
        <f t="shared" si="94"/>
        <v>0</v>
      </c>
      <c r="P306" s="249"/>
      <c r="Q306" s="139"/>
      <c r="R306" s="79">
        <f t="shared" si="95"/>
        <v>0</v>
      </c>
    </row>
    <row r="307" spans="1:18" s="216" customFormat="1" ht="15" customHeight="1">
      <c r="A307" s="54">
        <v>289</v>
      </c>
      <c r="B307" s="80" t="s">
        <v>393</v>
      </c>
      <c r="C307" s="53" t="str">
        <f>A72</f>
        <v>11/10（日）</v>
      </c>
      <c r="D307" s="113">
        <v>0.29166666666666669</v>
      </c>
      <c r="E307" s="113">
        <v>0.54166666666666663</v>
      </c>
      <c r="F307" s="173">
        <f t="shared" si="88"/>
        <v>0.24999999999999994</v>
      </c>
      <c r="G307" s="119" t="s">
        <v>94</v>
      </c>
      <c r="H307" s="120">
        <v>1</v>
      </c>
      <c r="I307" s="50">
        <v>1</v>
      </c>
      <c r="J307" s="64">
        <f t="shared" si="89"/>
        <v>8</v>
      </c>
      <c r="K307" s="64">
        <v>8</v>
      </c>
      <c r="L307" s="64">
        <f t="shared" si="91"/>
        <v>0</v>
      </c>
      <c r="M307" s="48">
        <f t="shared" si="92"/>
        <v>2</v>
      </c>
      <c r="N307" s="63">
        <f t="shared" si="93"/>
        <v>8</v>
      </c>
      <c r="O307" s="237">
        <f t="shared" si="94"/>
        <v>0</v>
      </c>
      <c r="P307" s="251"/>
      <c r="Q307" s="139"/>
      <c r="R307" s="79">
        <f t="shared" si="95"/>
        <v>0</v>
      </c>
    </row>
    <row r="308" spans="1:18" s="214" customFormat="1" ht="15" customHeight="1">
      <c r="A308" s="54">
        <v>290</v>
      </c>
      <c r="B308" s="66" t="s">
        <v>70</v>
      </c>
      <c r="C308" s="51" t="str">
        <f>A72</f>
        <v>11/10（日）</v>
      </c>
      <c r="D308" s="113">
        <v>0.35416666666666669</v>
      </c>
      <c r="E308" s="113">
        <v>0.54166666666666663</v>
      </c>
      <c r="F308" s="173">
        <f t="shared" si="88"/>
        <v>0.18749999999999994</v>
      </c>
      <c r="G308" s="119" t="s">
        <v>68</v>
      </c>
      <c r="H308" s="120">
        <v>1</v>
      </c>
      <c r="I308" s="50">
        <v>1</v>
      </c>
      <c r="J308" s="64">
        <f t="shared" si="89"/>
        <v>8</v>
      </c>
      <c r="K308" s="64">
        <v>8</v>
      </c>
      <c r="L308" s="48">
        <f t="shared" si="91"/>
        <v>0</v>
      </c>
      <c r="M308" s="48">
        <f t="shared" si="92"/>
        <v>3.5</v>
      </c>
      <c r="N308" s="47">
        <f t="shared" si="93"/>
        <v>8</v>
      </c>
      <c r="O308" s="240">
        <f t="shared" si="94"/>
        <v>0</v>
      </c>
      <c r="P308" s="251"/>
      <c r="Q308" s="135"/>
      <c r="R308" s="45">
        <f t="shared" si="95"/>
        <v>0</v>
      </c>
    </row>
    <row r="309" spans="1:18" s="214" customFormat="1" ht="15" customHeight="1">
      <c r="A309" s="54">
        <v>291</v>
      </c>
      <c r="B309" s="65" t="s">
        <v>69</v>
      </c>
      <c r="C309" s="51" t="str">
        <f>A72</f>
        <v>11/10（日）</v>
      </c>
      <c r="D309" s="113">
        <v>0.35416666666666669</v>
      </c>
      <c r="E309" s="113">
        <v>0.54166666666666663</v>
      </c>
      <c r="F309" s="173">
        <f t="shared" si="88"/>
        <v>0.18749999999999994</v>
      </c>
      <c r="G309" s="119" t="s">
        <v>68</v>
      </c>
      <c r="H309" s="120">
        <v>2</v>
      </c>
      <c r="I309" s="50">
        <v>2</v>
      </c>
      <c r="J309" s="64">
        <f t="shared" si="89"/>
        <v>8</v>
      </c>
      <c r="K309" s="64">
        <v>8</v>
      </c>
      <c r="L309" s="48">
        <f t="shared" si="91"/>
        <v>0</v>
      </c>
      <c r="M309" s="48">
        <f t="shared" si="92"/>
        <v>3.5</v>
      </c>
      <c r="N309" s="47">
        <f t="shared" si="93"/>
        <v>16</v>
      </c>
      <c r="O309" s="240">
        <f t="shared" si="94"/>
        <v>0</v>
      </c>
      <c r="P309" s="251"/>
      <c r="Q309" s="135"/>
      <c r="R309" s="45">
        <f t="shared" si="95"/>
        <v>0</v>
      </c>
    </row>
    <row r="310" spans="1:18" s="214" customFormat="1" ht="15" customHeight="1" thickBot="1">
      <c r="A310" s="104"/>
      <c r="B310" s="78" t="s">
        <v>67</v>
      </c>
      <c r="C310" s="77"/>
      <c r="D310" s="41"/>
      <c r="E310" s="41"/>
      <c r="F310" s="41"/>
      <c r="G310" s="131"/>
      <c r="H310" s="132">
        <f t="shared" ref="H310:O310" si="96">SUM(H264:H309)</f>
        <v>66</v>
      </c>
      <c r="I310" s="76">
        <f t="shared" si="96"/>
        <v>84</v>
      </c>
      <c r="J310" s="75">
        <f t="shared" si="96"/>
        <v>381.5</v>
      </c>
      <c r="K310" s="75">
        <f t="shared" si="96"/>
        <v>381.5</v>
      </c>
      <c r="L310" s="75">
        <f t="shared" si="96"/>
        <v>0</v>
      </c>
      <c r="M310" s="75">
        <f t="shared" si="96"/>
        <v>74.5</v>
      </c>
      <c r="N310" s="75">
        <f t="shared" si="96"/>
        <v>716.5</v>
      </c>
      <c r="O310" s="242">
        <f t="shared" si="96"/>
        <v>0</v>
      </c>
      <c r="P310" s="253"/>
      <c r="Q310" s="141" t="s">
        <v>67</v>
      </c>
      <c r="R310" s="74">
        <f>SUM(R264:R309)</f>
        <v>0</v>
      </c>
    </row>
    <row r="311" spans="1:18" s="214" customFormat="1" ht="15" customHeight="1">
      <c r="A311" s="109" t="s">
        <v>66</v>
      </c>
      <c r="B311" s="72"/>
      <c r="C311" s="68"/>
      <c r="D311" s="112"/>
      <c r="E311" s="112"/>
      <c r="F311" s="172"/>
      <c r="G311" s="124"/>
      <c r="H311" s="125"/>
      <c r="I311" s="71"/>
      <c r="J311" s="68"/>
      <c r="K311" s="68"/>
      <c r="L311" s="68"/>
      <c r="M311" s="68"/>
      <c r="N311" s="70"/>
      <c r="O311" s="236"/>
      <c r="P311" s="248"/>
      <c r="Q311" s="137"/>
      <c r="R311" s="67"/>
    </row>
    <row r="312" spans="1:18" s="214" customFormat="1" ht="15" customHeight="1">
      <c r="A312" s="54">
        <v>292</v>
      </c>
      <c r="B312" s="65" t="s">
        <v>65</v>
      </c>
      <c r="C312" s="51" t="str">
        <f>A72</f>
        <v>11/10（日）</v>
      </c>
      <c r="D312" s="113">
        <v>0.20833333333333334</v>
      </c>
      <c r="E312" s="113">
        <v>0.70833333333333337</v>
      </c>
      <c r="F312" s="173">
        <f t="shared" ref="F312:F317" si="97">E312-D312</f>
        <v>0.5</v>
      </c>
      <c r="G312" s="119" t="s">
        <v>64</v>
      </c>
      <c r="H312" s="120">
        <v>1</v>
      </c>
      <c r="I312" s="50">
        <v>2</v>
      </c>
      <c r="J312" s="48">
        <f t="shared" ref="J312:J317" si="98">SUM($K312:$L312)</f>
        <v>12</v>
      </c>
      <c r="K312" s="64">
        <f t="shared" ref="K312:K317" si="99">TEXT(MAX(0,MIN($E312,"22:00")-MAX($D312,"5:00")),"h:mm")*24+TEXT(MAX(0,MIN($E312,"46:00")-MAX($D312,"29:00")),"h:mm")*24</f>
        <v>12</v>
      </c>
      <c r="L312" s="48">
        <f t="shared" ref="L312:L317" si="100">TEXT(MAX(0,MIN($E312,"5:00")-MAX($D312,"00:00")),"h:mm")*24+TEXT(MAX(0,MIN($E312,"29:00")-MAX($D312,"22:00")),"h:mm")*24</f>
        <v>0</v>
      </c>
      <c r="M312" s="48">
        <f t="shared" ref="M312:M317" si="101">IF((K312+L312-TEXT((F312),"h:mm")*24)&lt;0,0,(K312+L312-TEXT((F312),"h:mm")*24))</f>
        <v>0</v>
      </c>
      <c r="N312" s="47">
        <f t="shared" ref="N312:N317" si="102">K312*I312</f>
        <v>24</v>
      </c>
      <c r="O312" s="237">
        <f t="shared" ref="O312:O317" si="103">L312*I312</f>
        <v>0</v>
      </c>
      <c r="P312" s="249"/>
      <c r="Q312" s="135"/>
      <c r="R312" s="45">
        <f t="shared" ref="R312:R317" si="104">ROUNDDOWN(P312*N312+Q312*O312,0)</f>
        <v>0</v>
      </c>
    </row>
    <row r="313" spans="1:18" s="214" customFormat="1" ht="15" customHeight="1">
      <c r="A313" s="54">
        <v>293</v>
      </c>
      <c r="B313" s="66" t="s">
        <v>63</v>
      </c>
      <c r="C313" s="53" t="str">
        <f>A72</f>
        <v>11/10（日）</v>
      </c>
      <c r="D313" s="113">
        <v>0.35416666666666669</v>
      </c>
      <c r="E313" s="113">
        <v>0.58333333333333337</v>
      </c>
      <c r="F313" s="173">
        <f t="shared" si="97"/>
        <v>0.22916666666666669</v>
      </c>
      <c r="G313" s="119" t="s">
        <v>62</v>
      </c>
      <c r="H313" s="120">
        <v>2</v>
      </c>
      <c r="I313" s="50">
        <v>3</v>
      </c>
      <c r="J313" s="64">
        <f t="shared" si="98"/>
        <v>8</v>
      </c>
      <c r="K313" s="64">
        <v>8</v>
      </c>
      <c r="L313" s="64">
        <f t="shared" si="100"/>
        <v>0</v>
      </c>
      <c r="M313" s="48">
        <f t="shared" si="101"/>
        <v>2.5</v>
      </c>
      <c r="N313" s="63">
        <f t="shared" si="102"/>
        <v>24</v>
      </c>
      <c r="O313" s="237">
        <f t="shared" si="103"/>
        <v>0</v>
      </c>
      <c r="P313" s="251"/>
      <c r="Q313" s="139"/>
      <c r="R313" s="45">
        <f t="shared" si="104"/>
        <v>0</v>
      </c>
    </row>
    <row r="314" spans="1:18" s="214" customFormat="1" ht="15" customHeight="1">
      <c r="A314" s="54">
        <v>294</v>
      </c>
      <c r="B314" s="66" t="s">
        <v>61</v>
      </c>
      <c r="C314" s="53" t="str">
        <f>A72</f>
        <v>11/10（日）</v>
      </c>
      <c r="D314" s="113">
        <v>0.3125</v>
      </c>
      <c r="E314" s="113">
        <v>0.64583333333333337</v>
      </c>
      <c r="F314" s="173">
        <f t="shared" si="97"/>
        <v>0.33333333333333337</v>
      </c>
      <c r="G314" s="119" t="s">
        <v>58</v>
      </c>
      <c r="H314" s="120">
        <v>2</v>
      </c>
      <c r="I314" s="50">
        <v>2</v>
      </c>
      <c r="J314" s="64">
        <f t="shared" si="98"/>
        <v>8</v>
      </c>
      <c r="K314" s="64">
        <f t="shared" si="99"/>
        <v>8</v>
      </c>
      <c r="L314" s="64">
        <f t="shared" si="100"/>
        <v>0</v>
      </c>
      <c r="M314" s="48">
        <f t="shared" si="101"/>
        <v>0</v>
      </c>
      <c r="N314" s="63">
        <f t="shared" si="102"/>
        <v>16</v>
      </c>
      <c r="O314" s="237">
        <f t="shared" si="103"/>
        <v>0</v>
      </c>
      <c r="P314" s="251"/>
      <c r="Q314" s="139"/>
      <c r="R314" s="45">
        <f t="shared" si="104"/>
        <v>0</v>
      </c>
    </row>
    <row r="315" spans="1:18" s="214" customFormat="1" ht="15" customHeight="1">
      <c r="A315" s="54">
        <v>295</v>
      </c>
      <c r="B315" s="66" t="s">
        <v>60</v>
      </c>
      <c r="C315" s="53" t="str">
        <f>A72</f>
        <v>11/10（日）</v>
      </c>
      <c r="D315" s="113">
        <v>0.3125</v>
      </c>
      <c r="E315" s="113">
        <v>0.64583333333333337</v>
      </c>
      <c r="F315" s="173">
        <f t="shared" si="97"/>
        <v>0.33333333333333337</v>
      </c>
      <c r="G315" s="119" t="s">
        <v>58</v>
      </c>
      <c r="H315" s="120">
        <v>1</v>
      </c>
      <c r="I315" s="50">
        <v>1</v>
      </c>
      <c r="J315" s="64">
        <f t="shared" si="98"/>
        <v>8</v>
      </c>
      <c r="K315" s="64">
        <f t="shared" si="99"/>
        <v>8</v>
      </c>
      <c r="L315" s="64">
        <f t="shared" si="100"/>
        <v>0</v>
      </c>
      <c r="M315" s="48">
        <f t="shared" si="101"/>
        <v>0</v>
      </c>
      <c r="N315" s="63">
        <f t="shared" si="102"/>
        <v>8</v>
      </c>
      <c r="O315" s="237">
        <f t="shared" si="103"/>
        <v>0</v>
      </c>
      <c r="P315" s="251"/>
      <c r="Q315" s="139"/>
      <c r="R315" s="45">
        <f t="shared" si="104"/>
        <v>0</v>
      </c>
    </row>
    <row r="316" spans="1:18" s="214" customFormat="1" ht="15" customHeight="1">
      <c r="A316" s="54">
        <v>296</v>
      </c>
      <c r="B316" s="65" t="s">
        <v>59</v>
      </c>
      <c r="C316" s="53" t="str">
        <f>A72</f>
        <v>11/10（日）</v>
      </c>
      <c r="D316" s="113">
        <v>0.3125</v>
      </c>
      <c r="E316" s="113">
        <v>0.64583333333333337</v>
      </c>
      <c r="F316" s="173">
        <f t="shared" si="97"/>
        <v>0.33333333333333337</v>
      </c>
      <c r="G316" s="119" t="s">
        <v>58</v>
      </c>
      <c r="H316" s="50">
        <v>18</v>
      </c>
      <c r="I316" s="50">
        <v>18</v>
      </c>
      <c r="J316" s="64">
        <f t="shared" si="98"/>
        <v>8</v>
      </c>
      <c r="K316" s="64">
        <f t="shared" si="99"/>
        <v>8</v>
      </c>
      <c r="L316" s="64">
        <f t="shared" si="100"/>
        <v>0</v>
      </c>
      <c r="M316" s="48">
        <f t="shared" si="101"/>
        <v>0</v>
      </c>
      <c r="N316" s="63">
        <f t="shared" si="102"/>
        <v>144</v>
      </c>
      <c r="O316" s="237">
        <f t="shared" si="103"/>
        <v>0</v>
      </c>
      <c r="P316" s="251"/>
      <c r="Q316" s="139"/>
      <c r="R316" s="45">
        <f t="shared" si="104"/>
        <v>0</v>
      </c>
    </row>
    <row r="317" spans="1:18" s="214" customFormat="1" ht="15" customHeight="1">
      <c r="A317" s="54">
        <v>297</v>
      </c>
      <c r="B317" s="65" t="s">
        <v>56</v>
      </c>
      <c r="C317" s="53" t="str">
        <f>A72</f>
        <v>11/10（日）</v>
      </c>
      <c r="D317" s="113">
        <v>0.35416666666666669</v>
      </c>
      <c r="E317" s="113">
        <v>0.6875</v>
      </c>
      <c r="F317" s="173">
        <f t="shared" si="97"/>
        <v>0.33333333333333331</v>
      </c>
      <c r="G317" s="119" t="s">
        <v>55</v>
      </c>
      <c r="H317" s="120">
        <v>1</v>
      </c>
      <c r="I317" s="50">
        <v>1</v>
      </c>
      <c r="J317" s="64">
        <f t="shared" si="98"/>
        <v>8</v>
      </c>
      <c r="K317" s="64">
        <f t="shared" si="99"/>
        <v>8</v>
      </c>
      <c r="L317" s="64">
        <f t="shared" si="100"/>
        <v>0</v>
      </c>
      <c r="M317" s="48">
        <f t="shared" si="101"/>
        <v>0</v>
      </c>
      <c r="N317" s="63">
        <f t="shared" si="102"/>
        <v>8</v>
      </c>
      <c r="O317" s="237">
        <f t="shared" si="103"/>
        <v>0</v>
      </c>
      <c r="P317" s="251"/>
      <c r="Q317" s="139"/>
      <c r="R317" s="45">
        <f t="shared" si="104"/>
        <v>0</v>
      </c>
    </row>
    <row r="318" spans="1:18" s="214" customFormat="1" ht="15" customHeight="1" thickBot="1">
      <c r="A318" s="108"/>
      <c r="B318" s="44" t="s">
        <v>54</v>
      </c>
      <c r="C318" s="41"/>
      <c r="D318" s="41"/>
      <c r="E318" s="41"/>
      <c r="F318" s="41"/>
      <c r="G318" s="122"/>
      <c r="H318" s="126">
        <f t="shared" ref="H318:O318" si="105">SUM(H311:H317)</f>
        <v>25</v>
      </c>
      <c r="I318" s="43">
        <f>SUM(I311:I317)</f>
        <v>27</v>
      </c>
      <c r="J318" s="42">
        <f t="shared" si="105"/>
        <v>52</v>
      </c>
      <c r="K318" s="42">
        <f t="shared" si="105"/>
        <v>52</v>
      </c>
      <c r="L318" s="42">
        <f t="shared" si="105"/>
        <v>0</v>
      </c>
      <c r="M318" s="42">
        <f t="shared" si="105"/>
        <v>2.5</v>
      </c>
      <c r="N318" s="42">
        <f t="shared" si="105"/>
        <v>224</v>
      </c>
      <c r="O318" s="239">
        <f t="shared" si="105"/>
        <v>0</v>
      </c>
      <c r="P318" s="247"/>
      <c r="Q318" s="136" t="s">
        <v>54</v>
      </c>
      <c r="R318" s="39">
        <f>SUM(R311:R317)</f>
        <v>0</v>
      </c>
    </row>
    <row r="319" spans="1:18" s="214" customFormat="1" ht="15" customHeight="1">
      <c r="A319" s="107" t="s">
        <v>53</v>
      </c>
      <c r="B319" s="61"/>
      <c r="C319" s="60"/>
      <c r="D319" s="116"/>
      <c r="E319" s="116"/>
      <c r="F319" s="176"/>
      <c r="G319" s="133"/>
      <c r="H319" s="128"/>
      <c r="I319" s="59"/>
      <c r="J319" s="57"/>
      <c r="K319" s="58"/>
      <c r="L319" s="57"/>
      <c r="M319" s="57"/>
      <c r="N319" s="56"/>
      <c r="O319" s="243"/>
      <c r="P319" s="254"/>
      <c r="Q319" s="142"/>
      <c r="R319" s="55"/>
    </row>
    <row r="320" spans="1:18" s="214" customFormat="1" ht="15" customHeight="1">
      <c r="A320" s="54">
        <v>298</v>
      </c>
      <c r="B320" s="52" t="s">
        <v>52</v>
      </c>
      <c r="C320" s="51"/>
      <c r="D320" s="113"/>
      <c r="E320" s="113"/>
      <c r="F320" s="177"/>
      <c r="G320" s="134" t="s">
        <v>46</v>
      </c>
      <c r="H320" s="120"/>
      <c r="I320" s="50"/>
      <c r="J320" s="48" t="s">
        <v>45</v>
      </c>
      <c r="K320" s="49"/>
      <c r="L320" s="48"/>
      <c r="M320" s="48"/>
      <c r="N320" s="47"/>
      <c r="O320" s="240"/>
      <c r="P320" s="249"/>
      <c r="Q320" s="135"/>
      <c r="R320" s="45">
        <f>SUM(I320*P320)</f>
        <v>0</v>
      </c>
    </row>
    <row r="321" spans="1:18" s="214" customFormat="1" ht="15" customHeight="1">
      <c r="A321" s="54">
        <v>299</v>
      </c>
      <c r="B321" s="52" t="s">
        <v>51</v>
      </c>
      <c r="C321" s="51"/>
      <c r="D321" s="113"/>
      <c r="E321" s="113"/>
      <c r="F321" s="177"/>
      <c r="G321" s="134" t="s">
        <v>46</v>
      </c>
      <c r="H321" s="120"/>
      <c r="I321" s="50"/>
      <c r="J321" s="48" t="s">
        <v>45</v>
      </c>
      <c r="K321" s="49"/>
      <c r="L321" s="48"/>
      <c r="M321" s="48"/>
      <c r="N321" s="47"/>
      <c r="O321" s="240"/>
      <c r="P321" s="249"/>
      <c r="Q321" s="135"/>
      <c r="R321" s="45">
        <f t="shared" ref="R321:R330" si="106">SUM(I321*P321)</f>
        <v>0</v>
      </c>
    </row>
    <row r="322" spans="1:18" s="214" customFormat="1" ht="15" customHeight="1">
      <c r="A322" s="54">
        <v>300</v>
      </c>
      <c r="B322" s="52" t="s">
        <v>50</v>
      </c>
      <c r="C322" s="51"/>
      <c r="D322" s="113"/>
      <c r="E322" s="113"/>
      <c r="F322" s="177"/>
      <c r="G322" s="134"/>
      <c r="H322" s="120"/>
      <c r="I322" s="50"/>
      <c r="J322" s="48" t="s">
        <v>31</v>
      </c>
      <c r="K322" s="49"/>
      <c r="L322" s="48"/>
      <c r="M322" s="48"/>
      <c r="N322" s="47"/>
      <c r="O322" s="240"/>
      <c r="P322" s="255"/>
      <c r="Q322" s="135"/>
      <c r="R322" s="45">
        <f t="shared" si="106"/>
        <v>0</v>
      </c>
    </row>
    <row r="323" spans="1:18" s="214" customFormat="1" ht="15" customHeight="1">
      <c r="A323" s="54">
        <v>301</v>
      </c>
      <c r="B323" s="52" t="s">
        <v>49</v>
      </c>
      <c r="C323" s="51"/>
      <c r="D323" s="113"/>
      <c r="E323" s="113"/>
      <c r="F323" s="177"/>
      <c r="G323" s="134" t="s">
        <v>46</v>
      </c>
      <c r="H323" s="120"/>
      <c r="I323" s="50"/>
      <c r="J323" s="48" t="s">
        <v>45</v>
      </c>
      <c r="K323" s="49"/>
      <c r="L323" s="48"/>
      <c r="M323" s="48"/>
      <c r="N323" s="47"/>
      <c r="O323" s="240"/>
      <c r="P323" s="249"/>
      <c r="Q323" s="135"/>
      <c r="R323" s="45">
        <f t="shared" si="106"/>
        <v>0</v>
      </c>
    </row>
    <row r="324" spans="1:18" s="214" customFormat="1" ht="15" customHeight="1">
      <c r="A324" s="54">
        <v>302</v>
      </c>
      <c r="B324" s="52" t="s">
        <v>48</v>
      </c>
      <c r="C324" s="51"/>
      <c r="D324" s="113"/>
      <c r="E324" s="113"/>
      <c r="F324" s="177"/>
      <c r="G324" s="134" t="s">
        <v>46</v>
      </c>
      <c r="H324" s="120"/>
      <c r="I324" s="50"/>
      <c r="J324" s="48" t="s">
        <v>45</v>
      </c>
      <c r="K324" s="49"/>
      <c r="L324" s="48"/>
      <c r="M324" s="48"/>
      <c r="N324" s="47"/>
      <c r="O324" s="240"/>
      <c r="P324" s="249"/>
      <c r="Q324" s="135"/>
      <c r="R324" s="45">
        <f t="shared" si="106"/>
        <v>0</v>
      </c>
    </row>
    <row r="325" spans="1:18" s="214" customFormat="1" ht="15" customHeight="1">
      <c r="A325" s="54">
        <v>303</v>
      </c>
      <c r="B325" s="52" t="s">
        <v>47</v>
      </c>
      <c r="C325" s="51"/>
      <c r="D325" s="113"/>
      <c r="E325" s="113"/>
      <c r="F325" s="177"/>
      <c r="G325" s="134" t="s">
        <v>46</v>
      </c>
      <c r="H325" s="120"/>
      <c r="I325" s="50"/>
      <c r="J325" s="48" t="s">
        <v>45</v>
      </c>
      <c r="K325" s="49"/>
      <c r="L325" s="48"/>
      <c r="M325" s="48"/>
      <c r="N325" s="47"/>
      <c r="O325" s="240"/>
      <c r="P325" s="249"/>
      <c r="Q325" s="135"/>
      <c r="R325" s="45">
        <f t="shared" si="106"/>
        <v>0</v>
      </c>
    </row>
    <row r="326" spans="1:18" s="214" customFormat="1" ht="15" customHeight="1">
      <c r="A326" s="54">
        <v>304</v>
      </c>
      <c r="B326" s="106" t="s">
        <v>44</v>
      </c>
      <c r="C326" s="105" t="s">
        <v>43</v>
      </c>
      <c r="D326" s="113"/>
      <c r="E326" s="113"/>
      <c r="F326" s="177"/>
      <c r="G326" s="121"/>
      <c r="H326" s="120"/>
      <c r="I326" s="50"/>
      <c r="J326" s="48" t="s">
        <v>37</v>
      </c>
      <c r="K326" s="49"/>
      <c r="L326" s="48"/>
      <c r="M326" s="48"/>
      <c r="N326" s="47"/>
      <c r="O326" s="240"/>
      <c r="P326" s="249"/>
      <c r="Q326" s="135"/>
      <c r="R326" s="45">
        <f t="shared" si="106"/>
        <v>0</v>
      </c>
    </row>
    <row r="327" spans="1:18" s="214" customFormat="1" ht="15" customHeight="1">
      <c r="A327" s="54">
        <v>305</v>
      </c>
      <c r="B327" s="106" t="s">
        <v>39</v>
      </c>
      <c r="C327" s="105" t="s">
        <v>42</v>
      </c>
      <c r="D327" s="113"/>
      <c r="E327" s="113"/>
      <c r="F327" s="177"/>
      <c r="G327" s="121"/>
      <c r="H327" s="120"/>
      <c r="I327" s="50"/>
      <c r="J327" s="48" t="s">
        <v>37</v>
      </c>
      <c r="K327" s="49"/>
      <c r="L327" s="48"/>
      <c r="M327" s="48"/>
      <c r="N327" s="47"/>
      <c r="O327" s="240"/>
      <c r="P327" s="249"/>
      <c r="Q327" s="135"/>
      <c r="R327" s="45">
        <f t="shared" si="106"/>
        <v>0</v>
      </c>
    </row>
    <row r="328" spans="1:18" s="214" customFormat="1" ht="15" customHeight="1">
      <c r="A328" s="54">
        <v>306</v>
      </c>
      <c r="B328" s="106" t="s">
        <v>39</v>
      </c>
      <c r="C328" s="105" t="s">
        <v>41</v>
      </c>
      <c r="D328" s="113"/>
      <c r="E328" s="113"/>
      <c r="F328" s="177"/>
      <c r="G328" s="121"/>
      <c r="H328" s="120"/>
      <c r="I328" s="50"/>
      <c r="J328" s="48" t="s">
        <v>37</v>
      </c>
      <c r="K328" s="49"/>
      <c r="L328" s="48"/>
      <c r="M328" s="48"/>
      <c r="N328" s="47"/>
      <c r="O328" s="240"/>
      <c r="P328" s="249"/>
      <c r="Q328" s="135"/>
      <c r="R328" s="45">
        <f t="shared" si="106"/>
        <v>0</v>
      </c>
    </row>
    <row r="329" spans="1:18" s="214" customFormat="1" ht="15" customHeight="1">
      <c r="A329" s="54">
        <v>307</v>
      </c>
      <c r="B329" s="106" t="s">
        <v>39</v>
      </c>
      <c r="C329" s="105" t="s">
        <v>40</v>
      </c>
      <c r="D329" s="113"/>
      <c r="E329" s="113"/>
      <c r="F329" s="177"/>
      <c r="G329" s="121"/>
      <c r="H329" s="120"/>
      <c r="I329" s="50"/>
      <c r="J329" s="48" t="s">
        <v>37</v>
      </c>
      <c r="K329" s="49"/>
      <c r="L329" s="48"/>
      <c r="M329" s="48"/>
      <c r="N329" s="47"/>
      <c r="O329" s="240"/>
      <c r="P329" s="249"/>
      <c r="Q329" s="135"/>
      <c r="R329" s="45">
        <f t="shared" si="106"/>
        <v>0</v>
      </c>
    </row>
    <row r="330" spans="1:18" s="214" customFormat="1" ht="15" customHeight="1">
      <c r="A330" s="54">
        <v>308</v>
      </c>
      <c r="B330" s="106" t="s">
        <v>39</v>
      </c>
      <c r="C330" s="105" t="s">
        <v>38</v>
      </c>
      <c r="D330" s="113"/>
      <c r="E330" s="113"/>
      <c r="F330" s="177"/>
      <c r="G330" s="121"/>
      <c r="H330" s="120"/>
      <c r="I330" s="50"/>
      <c r="J330" s="48" t="s">
        <v>37</v>
      </c>
      <c r="K330" s="49"/>
      <c r="L330" s="48"/>
      <c r="M330" s="48"/>
      <c r="N330" s="47"/>
      <c r="O330" s="240"/>
      <c r="P330" s="249"/>
      <c r="Q330" s="135"/>
      <c r="R330" s="45">
        <f t="shared" si="106"/>
        <v>0</v>
      </c>
    </row>
    <row r="331" spans="1:18" s="214" customFormat="1" ht="15" customHeight="1" thickBot="1">
      <c r="A331" s="104"/>
      <c r="B331" s="44" t="s">
        <v>36</v>
      </c>
      <c r="C331" s="41"/>
      <c r="D331" s="41"/>
      <c r="E331" s="41"/>
      <c r="F331" s="41"/>
      <c r="G331" s="122"/>
      <c r="H331" s="126">
        <v>0</v>
      </c>
      <c r="I331" s="43"/>
      <c r="J331" s="42"/>
      <c r="K331" s="42"/>
      <c r="L331" s="42"/>
      <c r="M331" s="42"/>
      <c r="N331" s="42">
        <v>0</v>
      </c>
      <c r="O331" s="244"/>
      <c r="P331" s="247"/>
      <c r="Q331" s="136" t="s">
        <v>36</v>
      </c>
      <c r="R331" s="39">
        <f>SUM(R319:R330)</f>
        <v>0</v>
      </c>
    </row>
    <row r="332" spans="1:18" s="214" customFormat="1" ht="15" customHeight="1" thickBot="1">
      <c r="A332" s="38"/>
      <c r="B332" s="37"/>
      <c r="C332" s="36"/>
      <c r="D332" s="144"/>
      <c r="E332" s="144"/>
      <c r="F332" s="144"/>
      <c r="G332" s="103"/>
      <c r="H332" s="35"/>
      <c r="I332" s="35"/>
      <c r="J332" s="34"/>
      <c r="K332" s="34"/>
      <c r="L332" s="34"/>
      <c r="M332" s="148"/>
      <c r="N332" s="34"/>
      <c r="O332" s="34"/>
      <c r="P332" s="33"/>
      <c r="Q332" s="33"/>
      <c r="R332" s="32" t="s">
        <v>35</v>
      </c>
    </row>
    <row r="333" spans="1:18" s="214" customFormat="1" ht="15" customHeight="1">
      <c r="A333" s="25"/>
      <c r="B333" s="10"/>
      <c r="C333" s="273" t="s">
        <v>34</v>
      </c>
      <c r="D333" s="274"/>
      <c r="E333" s="275"/>
      <c r="F333" s="31"/>
      <c r="G333" s="102"/>
      <c r="H333" s="30">
        <f t="shared" ref="H333:O333" si="107">SUM(H13+H20+H31+H65+H71+H107+H263+H310+H318)</f>
        <v>866</v>
      </c>
      <c r="I333" s="30">
        <f t="shared" si="107"/>
        <v>1077</v>
      </c>
      <c r="J333" s="29">
        <f t="shared" si="107"/>
        <v>2800.5</v>
      </c>
      <c r="K333" s="29">
        <f t="shared" si="107"/>
        <v>2765.5</v>
      </c>
      <c r="L333" s="29">
        <f t="shared" si="107"/>
        <v>35</v>
      </c>
      <c r="M333" s="29">
        <f t="shared" si="107"/>
        <v>471</v>
      </c>
      <c r="N333" s="29">
        <f t="shared" si="107"/>
        <v>9523.5</v>
      </c>
      <c r="O333" s="29">
        <f t="shared" si="107"/>
        <v>97</v>
      </c>
      <c r="P333" s="28"/>
      <c r="Q333" s="27" t="s">
        <v>33</v>
      </c>
      <c r="R333" s="26">
        <f>SUM(R331,,R310,R263,R107,R71,R65,R31,R20,R13+R318)</f>
        <v>0</v>
      </c>
    </row>
    <row r="334" spans="1:18" s="214" customFormat="1" ht="15" customHeight="1">
      <c r="A334" s="25"/>
      <c r="B334" s="10"/>
      <c r="C334" s="276" t="s">
        <v>32</v>
      </c>
      <c r="D334" s="277"/>
      <c r="E334" s="277"/>
      <c r="F334" s="164"/>
      <c r="G334" s="101"/>
      <c r="H334" s="24"/>
      <c r="I334" s="24">
        <v>1</v>
      </c>
      <c r="J334" s="23" t="s">
        <v>31</v>
      </c>
      <c r="K334" s="21"/>
      <c r="L334" s="21"/>
      <c r="M334" s="149"/>
      <c r="N334" s="22"/>
      <c r="O334" s="21"/>
      <c r="P334" s="20"/>
      <c r="Q334" s="19"/>
      <c r="R334" s="18">
        <f>SUM(I334*P334)</f>
        <v>0</v>
      </c>
    </row>
    <row r="335" spans="1:18" s="214" customFormat="1" ht="15" customHeight="1" thickBot="1">
      <c r="A335" s="5"/>
      <c r="B335" s="10"/>
      <c r="C335" s="278" t="s">
        <v>30</v>
      </c>
      <c r="D335" s="279"/>
      <c r="E335" s="280"/>
      <c r="F335" s="17"/>
      <c r="G335" s="100"/>
      <c r="H335" s="16"/>
      <c r="I335" s="16"/>
      <c r="J335" s="15"/>
      <c r="K335" s="14"/>
      <c r="L335" s="14"/>
      <c r="M335" s="150"/>
      <c r="N335" s="14"/>
      <c r="O335" s="14"/>
      <c r="P335" s="13"/>
      <c r="Q335" s="12"/>
      <c r="R335" s="11">
        <f>ROUND(SUM(R333:R334),0)</f>
        <v>0</v>
      </c>
    </row>
    <row r="336" spans="1:18" s="214" customFormat="1" ht="15" customHeight="1">
      <c r="A336" s="5"/>
      <c r="B336" s="10"/>
      <c r="C336" s="5"/>
      <c r="D336" s="145"/>
      <c r="E336" s="145"/>
      <c r="F336" s="145"/>
      <c r="G336" s="146"/>
      <c r="H336" s="9"/>
      <c r="I336" s="8"/>
      <c r="J336" s="7"/>
      <c r="K336" s="7"/>
      <c r="L336" s="7"/>
      <c r="M336" s="151"/>
      <c r="N336" s="7"/>
      <c r="O336" s="7"/>
      <c r="P336" s="6"/>
      <c r="Q336" s="6"/>
      <c r="R336" s="5"/>
    </row>
    <row r="337" spans="1:18" s="214" customFormat="1" ht="15" customHeight="1">
      <c r="A337" s="1"/>
      <c r="B337" s="281" t="s">
        <v>29</v>
      </c>
      <c r="C337" s="282"/>
      <c r="D337" s="282"/>
      <c r="E337" s="282"/>
      <c r="F337" s="282"/>
      <c r="G337" s="282"/>
      <c r="H337" s="282"/>
      <c r="I337" s="282"/>
      <c r="J337" s="1"/>
      <c r="K337" s="143"/>
      <c r="L337" s="4" t="s">
        <v>28</v>
      </c>
      <c r="M337" s="152"/>
      <c r="N337" s="3"/>
      <c r="O337" s="1"/>
      <c r="P337" s="1"/>
      <c r="Q337" s="1"/>
      <c r="R337" s="1"/>
    </row>
    <row r="338" spans="1:18" s="214" customFormat="1" ht="15" customHeight="1">
      <c r="A338" s="1"/>
      <c r="B338" s="282"/>
      <c r="C338" s="282"/>
      <c r="D338" s="282"/>
      <c r="E338" s="282"/>
      <c r="F338" s="282"/>
      <c r="G338" s="282"/>
      <c r="H338" s="282"/>
      <c r="I338" s="282"/>
      <c r="J338" s="1"/>
      <c r="K338" s="4" t="s">
        <v>382</v>
      </c>
      <c r="L338" s="2"/>
      <c r="M338" s="153"/>
      <c r="N338" s="3"/>
      <c r="O338" s="1"/>
      <c r="P338" s="1"/>
      <c r="Q338" s="1"/>
      <c r="R338" s="1"/>
    </row>
    <row r="339" spans="1:18" s="214" customFormat="1" ht="15" customHeight="1">
      <c r="A339" s="1"/>
      <c r="B339" s="283"/>
      <c r="C339" s="283"/>
      <c r="D339" s="283"/>
      <c r="E339" s="283"/>
      <c r="F339" s="283"/>
      <c r="G339" s="283"/>
      <c r="H339" s="283"/>
      <c r="I339" s="283"/>
      <c r="J339" s="1"/>
      <c r="K339" s="1"/>
      <c r="L339" s="1"/>
      <c r="M339" s="1"/>
      <c r="N339" s="1"/>
      <c r="O339" s="1"/>
      <c r="P339" s="1"/>
      <c r="Q339" s="1"/>
      <c r="R339" s="1"/>
    </row>
  </sheetData>
  <mergeCells count="16">
    <mergeCell ref="C335:E335"/>
    <mergeCell ref="B337:I339"/>
    <mergeCell ref="A1:R1"/>
    <mergeCell ref="A2:B3"/>
    <mergeCell ref="C2:C3"/>
    <mergeCell ref="D2:E2"/>
    <mergeCell ref="G2:G3"/>
    <mergeCell ref="H2:H3"/>
    <mergeCell ref="I2:I3"/>
    <mergeCell ref="J2:L2"/>
    <mergeCell ref="M2:M3"/>
    <mergeCell ref="N2:O2"/>
    <mergeCell ref="P2:Q2"/>
    <mergeCell ref="R2:R3"/>
    <mergeCell ref="C333:E333"/>
    <mergeCell ref="C334:E334"/>
  </mergeCells>
  <phoneticPr fontId="5"/>
  <conditionalFormatting sqref="K64 K62 K15:K19 K22:K28 K109:K262 K265:K306 K312:K317 K30 K43:K60 K78:K106">
    <cfRule type="expression" dxfId="33" priority="41">
      <formula>M15&gt;0</formula>
    </cfRule>
  </conditionalFormatting>
  <conditionalFormatting sqref="K122">
    <cfRule type="expression" dxfId="32" priority="40">
      <formula>M122&gt;0</formula>
    </cfRule>
  </conditionalFormatting>
  <conditionalFormatting sqref="K117:K121">
    <cfRule type="expression" dxfId="31" priority="39">
      <formula>M117&gt;0</formula>
    </cfRule>
  </conditionalFormatting>
  <conditionalFormatting sqref="K308:K309">
    <cfRule type="expression" dxfId="30" priority="38">
      <formula>M308&gt;0</formula>
    </cfRule>
  </conditionalFormatting>
  <conditionalFormatting sqref="K73">
    <cfRule type="expression" dxfId="29" priority="36">
      <formula>M73&gt;0</formula>
    </cfRule>
  </conditionalFormatting>
  <conditionalFormatting sqref="K67:K70">
    <cfRule type="expression" dxfId="28" priority="35">
      <formula>M67&gt;0</formula>
    </cfRule>
  </conditionalFormatting>
  <conditionalFormatting sqref="K33:K42">
    <cfRule type="expression" dxfId="27" priority="34">
      <formula>M33&gt;0</formula>
    </cfRule>
  </conditionalFormatting>
  <conditionalFormatting sqref="K5:K12">
    <cfRule type="expression" dxfId="26" priority="31">
      <formula>M5&gt;0</formula>
    </cfRule>
  </conditionalFormatting>
  <conditionalFormatting sqref="F4:F12 F14:F19 F66:F70 F319:F330 F32:F60 F64 F72:F73 F62 F308:F309 F21:F28 F78:F106 F108:F262 F264:F306 F311:F317 F30">
    <cfRule type="cellIs" dxfId="25" priority="30" operator="lessThan">
      <formula>0.333333333333333</formula>
    </cfRule>
  </conditionalFormatting>
  <conditionalFormatting sqref="K63">
    <cfRule type="expression" dxfId="24" priority="29">
      <formula>M63&gt;0</formula>
    </cfRule>
  </conditionalFormatting>
  <conditionalFormatting sqref="F63">
    <cfRule type="cellIs" dxfId="23" priority="28" operator="lessThan">
      <formula>0.333333333333333</formula>
    </cfRule>
  </conditionalFormatting>
  <conditionalFormatting sqref="K76">
    <cfRule type="expression" dxfId="22" priority="27">
      <formula>M76&gt;0</formula>
    </cfRule>
  </conditionalFormatting>
  <conditionalFormatting sqref="F76">
    <cfRule type="cellIs" dxfId="21" priority="26" operator="lessThan">
      <formula>0.333333333333333</formula>
    </cfRule>
  </conditionalFormatting>
  <conditionalFormatting sqref="K75">
    <cfRule type="expression" dxfId="20" priority="25">
      <formula>M75&gt;0</formula>
    </cfRule>
  </conditionalFormatting>
  <conditionalFormatting sqref="F75">
    <cfRule type="cellIs" dxfId="19" priority="24" operator="lessThan">
      <formula>0.333333333333333</formula>
    </cfRule>
  </conditionalFormatting>
  <conditionalFormatting sqref="M4:M73 M75:M333">
    <cfRule type="cellIs" dxfId="18" priority="23" operator="greaterThan">
      <formula>0</formula>
    </cfRule>
  </conditionalFormatting>
  <conditionalFormatting sqref="F61">
    <cfRule type="cellIs" dxfId="17" priority="19" operator="lessThan">
      <formula>0.333333333333333</formula>
    </cfRule>
  </conditionalFormatting>
  <conditionalFormatting sqref="K61">
    <cfRule type="expression" dxfId="16" priority="18">
      <formula>M61&gt;0</formula>
    </cfRule>
  </conditionalFormatting>
  <conditionalFormatting sqref="M61">
    <cfRule type="cellIs" dxfId="15" priority="17" operator="greaterThan">
      <formula>0</formula>
    </cfRule>
  </conditionalFormatting>
  <conditionalFormatting sqref="K77">
    <cfRule type="expression" dxfId="14" priority="16">
      <formula>M77&gt;0</formula>
    </cfRule>
  </conditionalFormatting>
  <conditionalFormatting sqref="F77">
    <cfRule type="cellIs" dxfId="13" priority="15" operator="lessThan">
      <formula>0.333333333333333</formula>
    </cfRule>
  </conditionalFormatting>
  <conditionalFormatting sqref="K307">
    <cfRule type="expression" dxfId="12" priority="13">
      <formula>M307&gt;0</formula>
    </cfRule>
  </conditionalFormatting>
  <conditionalFormatting sqref="F307">
    <cfRule type="cellIs" dxfId="11" priority="12" operator="lessThan">
      <formula>0.333333333333333</formula>
    </cfRule>
  </conditionalFormatting>
  <conditionalFormatting sqref="M307">
    <cfRule type="cellIs" dxfId="10" priority="11" operator="greaterThan">
      <formula>0</formula>
    </cfRule>
  </conditionalFormatting>
  <conditionalFormatting sqref="K29">
    <cfRule type="expression" dxfId="9" priority="10">
      <formula>M29&gt;0</formula>
    </cfRule>
  </conditionalFormatting>
  <conditionalFormatting sqref="F29">
    <cfRule type="cellIs" dxfId="8" priority="9" operator="lessThan">
      <formula>0.333333333333333</formula>
    </cfRule>
  </conditionalFormatting>
  <conditionalFormatting sqref="M29">
    <cfRule type="cellIs" dxfId="7" priority="8" operator="greaterThan">
      <formula>0</formula>
    </cfRule>
  </conditionalFormatting>
  <conditionalFormatting sqref="L4:L73 L75:L333">
    <cfRule type="cellIs" dxfId="6" priority="7" operator="greaterThan">
      <formula>0</formula>
    </cfRule>
  </conditionalFormatting>
  <conditionalFormatting sqref="M73 M75:M106">
    <cfRule type="cellIs" dxfId="5" priority="6" operator="greaterThan">
      <formula>0</formula>
    </cfRule>
  </conditionalFormatting>
  <conditionalFormatting sqref="K74">
    <cfRule type="expression" dxfId="4" priority="5">
      <formula>M74&gt;0</formula>
    </cfRule>
  </conditionalFormatting>
  <conditionalFormatting sqref="F74">
    <cfRule type="cellIs" dxfId="3" priority="4" operator="lessThan">
      <formula>0.333333333333333</formula>
    </cfRule>
  </conditionalFormatting>
  <conditionalFormatting sqref="M74">
    <cfRule type="cellIs" dxfId="2" priority="3" operator="greaterThan">
      <formula>0</formula>
    </cfRule>
  </conditionalFormatting>
  <conditionalFormatting sqref="L74">
    <cfRule type="cellIs" dxfId="1" priority="2" operator="greaterThan">
      <formula>0</formula>
    </cfRule>
  </conditionalFormatting>
  <conditionalFormatting sqref="M74">
    <cfRule type="cellIs" dxfId="0" priority="1" operator="greaterThan">
      <formula>0</formula>
    </cfRule>
  </conditionalFormatting>
  <pageMargins left="0.78740157480314965" right="0.39370078740157483" top="0.72" bottom="0.51" header="0.39370078740157483" footer="0.22"/>
  <pageSetup paperSize="9" scale="63" fitToHeight="11" orientation="portrait" cellComments="asDisplayed" r:id="rId1"/>
  <headerFooter alignWithMargins="0">
    <oddFooter>&amp;C&amp;P/&amp;N</oddFooter>
  </headerFooter>
  <rowBreaks count="1" manualBreakCount="1">
    <brk id="3" max="21" man="1"/>
  </rowBreaks>
  <colBreaks count="1" manualBreakCount="1">
    <brk id="14" max="381" man="1"/>
  </colBreaks>
  <ignoredErrors>
    <ignoredError sqref="F5:F19 H13:H20 H31 F33:F64 H65 H71 H107 H129:H259 F74:F329 H318 H310 H263 F22:F30 F67:F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【全体】</vt:lpstr>
      <vt:lpstr>警備人件費</vt:lpstr>
      <vt:lpstr>【全体】!Print_Area</vt:lpstr>
      <vt:lpstr>警備人件費!Print_Area</vt:lpstr>
      <vt:lpstr>警備人件費!Print_Titles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2024-04-15T07:08:21Z</dcterms:modified>
</cp:coreProperties>
</file>